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24120" windowHeight="14760"/>
  </bookViews>
  <sheets>
    <sheet name="REACTOR OL SETTING STG1" sheetId="1" r:id="rId1"/>
    <sheet name="RESISTOR OL SETTING" sheetId="4" r:id="rId2"/>
    <sheet name="Sheet2" sheetId="2" r:id="rId3"/>
    <sheet name="Sheet3" sheetId="3" r:id="rId4"/>
  </sheets>
  <definedNames>
    <definedName name="_xlnm.Print_Area" localSheetId="0">'REACTOR OL SETTING STG1'!$A$1:$K$76,'REACTOR OL SETTING STG1'!$M$1:$Y$17</definedName>
    <definedName name="_xlnm.Print_Area" localSheetId="1">'RESISTOR OL SETTING'!$A$1:$K$76</definedName>
    <definedName name="rms">'REACTOR OL SETTING STG1'!$AL$15</definedName>
    <definedName name="RMSHARM">'REACTOR OL SETTING STG1'!$AL$16</definedName>
    <definedName name="squaredvalues">'REACTOR OL SETTING STG1'!$AL$4:$AO$14</definedName>
  </definedNames>
  <calcPr calcId="145621"/>
</workbook>
</file>

<file path=xl/calcChain.xml><?xml version="1.0" encoding="utf-8"?>
<calcChain xmlns="http://schemas.openxmlformats.org/spreadsheetml/2006/main">
  <c r="I10" i="1" l="1"/>
  <c r="C5" i="4" l="1"/>
  <c r="K20" i="4" l="1"/>
  <c r="K22" i="1"/>
  <c r="K22" i="4"/>
  <c r="K21" i="4"/>
  <c r="E37" i="4"/>
  <c r="I9" i="4"/>
  <c r="G9" i="4" l="1"/>
  <c r="G7" i="1"/>
  <c r="G8" i="1" s="1"/>
  <c r="O4" i="1" s="1"/>
  <c r="AL4" i="1" s="1"/>
  <c r="AL5" i="1"/>
  <c r="AM5" i="1"/>
  <c r="AN5" i="1"/>
  <c r="AO5" i="1"/>
  <c r="AL6" i="1"/>
  <c r="AM6" i="1"/>
  <c r="AN6" i="1"/>
  <c r="AO6" i="1"/>
  <c r="AL7" i="1"/>
  <c r="AM7" i="1"/>
  <c r="AN7" i="1"/>
  <c r="AO7" i="1"/>
  <c r="AL8" i="1"/>
  <c r="AM8" i="1"/>
  <c r="AN8" i="1"/>
  <c r="AO8" i="1"/>
  <c r="AL9" i="1"/>
  <c r="AM9" i="1"/>
  <c r="AN9" i="1"/>
  <c r="AO9" i="1"/>
  <c r="AL10" i="1"/>
  <c r="AM10" i="1"/>
  <c r="AN10" i="1"/>
  <c r="AO10" i="1"/>
  <c r="AL12" i="1"/>
  <c r="AM12" i="1"/>
  <c r="AN12" i="1"/>
  <c r="AO12" i="1"/>
  <c r="AL13" i="1"/>
  <c r="AM13" i="1"/>
  <c r="AN13" i="1"/>
  <c r="AO13" i="1"/>
  <c r="AL14" i="1"/>
  <c r="AM14" i="1"/>
  <c r="AN14" i="1"/>
  <c r="AO14" i="1"/>
  <c r="AO4" i="1"/>
  <c r="AN4" i="1"/>
  <c r="AM4" i="1"/>
  <c r="AL15" i="1" l="1"/>
  <c r="AL16" i="1" s="1"/>
  <c r="G10" i="1" s="1"/>
  <c r="G28" i="1" s="1"/>
  <c r="K20" i="1" s="1"/>
  <c r="G7" i="4"/>
  <c r="G10" i="4"/>
  <c r="AF26" i="4"/>
  <c r="AF27" i="4"/>
  <c r="A32" i="4"/>
  <c r="A32" i="1"/>
  <c r="AG17" i="4"/>
  <c r="AG18" i="4"/>
  <c r="AG21" i="4"/>
  <c r="E28" i="4"/>
  <c r="E28" i="1"/>
  <c r="AU7" i="1"/>
  <c r="AU4" i="1"/>
  <c r="AU3" i="1"/>
  <c r="G28" i="4"/>
  <c r="AF21" i="4"/>
  <c r="AF17" i="4"/>
  <c r="AF16" i="4"/>
  <c r="AF22" i="4"/>
  <c r="AF18" i="4"/>
  <c r="AF20" i="4"/>
  <c r="AF19" i="4"/>
  <c r="G18" i="1" l="1"/>
  <c r="I18" i="1" s="1"/>
  <c r="K18" i="1"/>
  <c r="E37" i="1"/>
  <c r="G11" i="1"/>
  <c r="AT13" i="1"/>
  <c r="AT14" i="1" s="1"/>
  <c r="AT3" i="1"/>
  <c r="AT2" i="1" s="1"/>
  <c r="AT5" i="1"/>
  <c r="AT4" i="1"/>
  <c r="AT8" i="1"/>
  <c r="AT7" i="1"/>
  <c r="K21" i="1"/>
  <c r="AT6" i="1"/>
</calcChain>
</file>

<file path=xl/sharedStrings.xml><?xml version="1.0" encoding="utf-8"?>
<sst xmlns="http://schemas.openxmlformats.org/spreadsheetml/2006/main" count="298" uniqueCount="163">
  <si>
    <t>SurProtex Digital Protection Relay</t>
  </si>
  <si>
    <t>Menu  Item</t>
  </si>
  <si>
    <t>Item Description</t>
  </si>
  <si>
    <t>Recommended Setting</t>
  </si>
  <si>
    <t>4.Und</t>
  </si>
  <si>
    <t>7.Loc</t>
  </si>
  <si>
    <t>9.P-F</t>
  </si>
  <si>
    <t>Sto</t>
  </si>
  <si>
    <t>Time Dial</t>
  </si>
  <si>
    <t xml:space="preserve"> </t>
  </si>
  <si>
    <t>00-63</t>
  </si>
  <si>
    <t>1.CHA</t>
  </si>
  <si>
    <t>2.dEF</t>
  </si>
  <si>
    <t>3.r.P</t>
  </si>
  <si>
    <t>6.StL</t>
  </si>
  <si>
    <t>8.Ct</t>
  </si>
  <si>
    <t>These item may only be set in "test" mode</t>
  </si>
  <si>
    <t>These settings can be made at any time</t>
  </si>
  <si>
    <t>dEF</t>
  </si>
  <si>
    <t>oFF</t>
  </si>
  <si>
    <t>on</t>
  </si>
  <si>
    <t>SEL key - Available Settings</t>
  </si>
  <si>
    <t>00-30</t>
  </si>
  <si>
    <t>oFF/on</t>
  </si>
  <si>
    <t>OFF/30-70</t>
  </si>
  <si>
    <t>oFF/60-110</t>
  </si>
  <si>
    <t>oFF/200-900</t>
  </si>
  <si>
    <t>1-120</t>
  </si>
  <si>
    <t>Current Dial</t>
  </si>
  <si>
    <t>Iinv/dEF</t>
  </si>
  <si>
    <t>Alarm trip (%)</t>
  </si>
  <si>
    <t>CT ratio. For example a 500/5 CT would have a setting of 100</t>
  </si>
  <si>
    <t>Phase failure detection</t>
  </si>
  <si>
    <t>Hit the Store key to stall new values</t>
  </si>
  <si>
    <t>When Setting Can be Made</t>
  </si>
  <si>
    <t>Description of Available Settings</t>
  </si>
  <si>
    <t>Additional Notes</t>
  </si>
  <si>
    <t>Reverse phase detection is disabled as it will not offer any additional protection for the harmonic filter.</t>
  </si>
  <si>
    <t>This protection feature is enabled to allow for the detection of a stuck vacuum switch or a main fuse operation.</t>
  </si>
  <si>
    <t>The "Sto" key must be hit to store settings.</t>
  </si>
  <si>
    <t>Protection Function</t>
  </si>
  <si>
    <t>Display</t>
  </si>
  <si>
    <t>Reverse Phase</t>
  </si>
  <si>
    <t>O-L</t>
  </si>
  <si>
    <t>Und</t>
  </si>
  <si>
    <t>r-P</t>
  </si>
  <si>
    <t>P-F</t>
  </si>
  <si>
    <t>P-f</t>
  </si>
  <si>
    <t>StL</t>
  </si>
  <si>
    <t>Loc</t>
  </si>
  <si>
    <t>Bar Graph, 60-110%</t>
  </si>
  <si>
    <t>Thermal Overload</t>
  </si>
  <si>
    <t>Under Current</t>
  </si>
  <si>
    <t>Phase Failure</t>
  </si>
  <si>
    <t>Phase Unbalance</t>
  </si>
  <si>
    <t>Ground Fault</t>
  </si>
  <si>
    <t>g-F</t>
  </si>
  <si>
    <t>Alarm Trip</t>
  </si>
  <si>
    <t>The filter bank drew less than the undercurrent setting for 3 seconds. Reference 4.Und above.</t>
  </si>
  <si>
    <t>One or more phases has been unbalanced by 50% for 5 seconds. Most likely cause of this trip will be a blown fuse condition.</t>
  </si>
  <si>
    <t>The filter bank drew more than 180% of the "current dial" setting for 5 seconds after being first energized.</t>
  </si>
  <si>
    <t>This function is not provided.</t>
  </si>
  <si>
    <t>The current dial setting can be set whenever the relay is operation. The customer should be aware that touching this dial can result in a change of the over-current/over-load protection of the filter component</t>
  </si>
  <si>
    <t xml:space="preserve">Typically this setting is set below the RMS current rating of the filter component. </t>
  </si>
  <si>
    <t>When the SPD relay trips, the following Trip Indications will show on the display of the SPD relay. A reset must be performed to put the filter bank stage back into operation. Before resetting the relay, note the cause of the trip.</t>
  </si>
  <si>
    <t>Line power phasing is reversed. This setting should not be used. NEPSI recomends this setting be disabled.</t>
  </si>
  <si>
    <t>Inverse-time current curve/definite-time current curve</t>
  </si>
  <si>
    <t>The definite time curve is recommended as a harmonic filter bank does not have a starting period. A definite time curve has a very predictable pick-up characteristic - same value of time for all amp values.</t>
  </si>
  <si>
    <t>Start Delay Time (sec) - delay period after initial startup before over-load trip function becomes active.</t>
  </si>
  <si>
    <t>Reverse phase detection</t>
  </si>
  <si>
    <t>Not wired - therefore not set</t>
  </si>
  <si>
    <t>Long-time over-current trip</t>
  </si>
  <si>
    <t>Short-time over-current trip</t>
  </si>
  <si>
    <t>The filter drew short-time high current for 0.5 Seconds. Reference the 7.Loc setting above.</t>
  </si>
  <si>
    <t>Load is approaching the thermal limit. This function is not typically wire and is typically disabled. Reference 5.Alt above.</t>
  </si>
  <si>
    <t xml:space="preserve">Allow up to 30 seconds before initiating a trip. This delay will allow motor starting, and other transient events to disapate for initiating a trip. </t>
  </si>
  <si>
    <t xml:space="preserve">Long-time overcurrent trip </t>
  </si>
  <si>
    <t>Trip time (seconds)</t>
  </si>
  <si>
    <t>current</t>
  </si>
  <si>
    <t>time</t>
  </si>
  <si>
    <t>66 Carey Road, Queensbury, NY 12804 Phone: 518-792-4776, Fax: 518-792-5767, Web: www.nepsi.com, Email: paul.steciuk@nepsi.com</t>
  </si>
  <si>
    <t>FILTER REACTOR OVERLOAD SETTING LEVEL</t>
  </si>
  <si>
    <t>Northest Power Systems, Inc. - PAGE 2</t>
  </si>
  <si>
    <t>Short-time overcurrent trip (% of current dail setting)</t>
  </si>
  <si>
    <t>FILTER RESISTOR MAXIMUM RATING</t>
  </si>
  <si>
    <t>THIS IS THE MAXIMUM RSS VALUE OF THE RESISTOR</t>
  </si>
  <si>
    <t xml:space="preserve">TYPICALLY SET AT 70% OF THE RESISTOR RATING. </t>
  </si>
  <si>
    <t>FILTER RESISTOR OVERLOAD SETTING LEVEL</t>
  </si>
  <si>
    <t>TYPICALLY THIS WOULD BE THE RESISTOR RATING</t>
  </si>
  <si>
    <t>Northest Power Systems, Inc. - PAGE 1</t>
  </si>
  <si>
    <t>Northest Power Systems, Inc. - Page 2</t>
  </si>
  <si>
    <t>RESISTOR KW/PHASE</t>
  </si>
  <si>
    <t>RESISTOR OHMS/PHASE</t>
  </si>
  <si>
    <t>FILTER RESISTOR CURRENT RATING (AMPS):</t>
  </si>
  <si>
    <t>I1</t>
  </si>
  <si>
    <t>I5</t>
  </si>
  <si>
    <t>I7</t>
  </si>
  <si>
    <t>I11</t>
  </si>
  <si>
    <t xml:space="preserve">Allow up to 30 seconds before initiating a trip. This delay will allow motor starting, and other transient events to disapate befor initiating a filter trip. </t>
  </si>
  <si>
    <t>5.Alt or g-F</t>
  </si>
  <si>
    <t>BENSHAW INC. SPD SETTINGS SHEET - OVER LOAD RELAY - REACTOR</t>
  </si>
  <si>
    <t>I2</t>
  </si>
  <si>
    <t>I4</t>
  </si>
  <si>
    <t>The current dial setting can be set whenever the relay is operation. The customer should be aware that touching this dial can result in a change of the over-current/over-load protection of the filter component.</t>
  </si>
  <si>
    <t>One or more of the phases of the filter bank stage has been lost for more than 3 seconds. This trip could be caused by a main fuse operation or a stuck vacuum switch, if single phase vacuum switches are being used. Stuck open or stuck closed switches will result in this trip.</t>
  </si>
  <si>
    <t>BENSHAW INC. SPD SETTINGS SHEET - RESISTOR OVER LOAD RELAY'</t>
  </si>
  <si>
    <t>I3</t>
  </si>
  <si>
    <t>I6</t>
  </si>
  <si>
    <t>I8</t>
  </si>
  <si>
    <t>I9</t>
  </si>
  <si>
    <t>I10</t>
  </si>
  <si>
    <t>I12</t>
  </si>
  <si>
    <t>I13</t>
  </si>
  <si>
    <t>I14</t>
  </si>
  <si>
    <t>I15</t>
  </si>
  <si>
    <t>I16</t>
  </si>
  <si>
    <t>I17</t>
  </si>
  <si>
    <t>I20</t>
  </si>
  <si>
    <t>I19</t>
  </si>
  <si>
    <t>I18</t>
  </si>
  <si>
    <t>I22</t>
  </si>
  <si>
    <t>I23</t>
  </si>
  <si>
    <t>I24</t>
  </si>
  <si>
    <t>I25</t>
  </si>
  <si>
    <t>I26</t>
  </si>
  <si>
    <t>I27</t>
  </si>
  <si>
    <t>I21</t>
  </si>
  <si>
    <t>I28</t>
  </si>
  <si>
    <t>I29</t>
  </si>
  <si>
    <t>I30</t>
  </si>
  <si>
    <t>I31</t>
  </si>
  <si>
    <t>I32</t>
  </si>
  <si>
    <t>I33</t>
  </si>
  <si>
    <t>I34</t>
  </si>
  <si>
    <t>I35</t>
  </si>
  <si>
    <t>I36</t>
  </si>
  <si>
    <t>I37</t>
  </si>
  <si>
    <t>I38</t>
  </si>
  <si>
    <t>I39</t>
  </si>
  <si>
    <t>I40</t>
  </si>
  <si>
    <t>Harm #</t>
  </si>
  <si>
    <t>(amps)</t>
  </si>
  <si>
    <t>Reactor Harmonic Current Spectrum - Page 3</t>
  </si>
  <si>
    <t xml:space="preserve">Northest Power Systems, Inc. - PAGE 1 </t>
  </si>
  <si>
    <t>Effective kvar rating of stage (kvar)</t>
  </si>
  <si>
    <t>System Voltage (kV)</t>
  </si>
  <si>
    <t>kv</t>
  </si>
  <si>
    <t>kvar</t>
  </si>
  <si>
    <t>THIS VALUE IS BASED ON EFFECTIVE KVAR OUTPUT RATING OF FILTER BRANCH OR BANK</t>
  </si>
  <si>
    <t>FUNDAMENTAL CURRENT RATING OF BRANCH/BANK AT 10% OVER-VOLTAGE)</t>
  </si>
  <si>
    <t>FILTER REACTOR MAXIMUM OVERLOAD SETTING</t>
  </si>
  <si>
    <t>Branch Name:</t>
  </si>
  <si>
    <t>FILTER RESISTOR RECOMMENDED OVERLOAD SETTING</t>
  </si>
  <si>
    <t xml:space="preserve">FILTER REACTOR RECOMMENDED OVERLOAD SETTING </t>
  </si>
  <si>
    <t>THIS IS THE MAXIMUM OVERLOAD RELAY SETTING AND PROVIDES NO MARGIN. MONITOR EQUIPMENT IF THIS SETTING IS USED.</t>
  </si>
  <si>
    <t>The definite time pickup noted in Menu Item 1.CHA above will not become active for 5 second after initial current is sensed by the relay.</t>
  </si>
  <si>
    <t>Disabled</t>
  </si>
  <si>
    <t>This is a under current trip setting. For high-pass filter resistors it is recommended to be set to OFF as the lack of harmonic current could result in a nuisance trip.</t>
  </si>
  <si>
    <t xml:space="preserve">TYPICALLY SET AT 70% OF THE REACTOR HARMONIC RSS RATING + THE FUNDAMENTAL CURRENT RATING OF THE BRANCH/BANK AT 10% OVER-VOLTAGE. </t>
  </si>
  <si>
    <t>FILTER REACTOR FUNDAMENTAL CURRENT (AMPS):</t>
  </si>
  <si>
    <t>FILTER REACTOR FUNDAMENTAL CURRENT AT 10% OVER-VOLTAGE:</t>
  </si>
  <si>
    <t>The definite time pickup noted in Menu Item 1.CHA above will not become active for 2 second after initial energization of relay.</t>
  </si>
  <si>
    <t>Start Delay Time (sec) - delay period after initial startup of relay.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</si>
</sst>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00000"/>
  </numFmts>
  <fonts count="9" x14ac:knownFonts="1">
    <font>
      <sz val="10"/>
      <name val="Arial"/>
    </font>
    <font>
      <sz val="10"/>
      <name val="Arial"/>
      <family val="2"/>
    </font>
    <font>
      <b/>
      <sz val="10"/>
      <name val="Arial"/>
      <family val="2"/>
    </font>
    <font>
      <i/>
      <sz val="10"/>
      <name val="Arial"/>
      <family val="2"/>
    </font>
    <font>
      <sz val="8"/>
      <name val="Arial"/>
      <family val="2"/>
    </font>
    <font>
      <sz val="10"/>
      <name val="Arial"/>
      <family val="2"/>
    </font>
    <font>
      <b/>
      <sz val="20"/>
      <name val="Arial"/>
      <family val="2"/>
    </font>
    <font>
      <sz val="10"/>
      <name val="Arial"/>
      <family val="2"/>
    </font>
    <font>
      <b/>
      <sz val="16"/>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patternFill>
    </fill>
  </fills>
  <borders count="16">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s>
  <cellStyleXfs count="3">
    <xf numFmtId="0" fontId="0" fillId="0" borderId="0"/>
    <xf numFmtId="0" fontId="7" fillId="4" borderId="11" applyNumberFormat="0" applyFont="0" applyAlignment="0" applyProtection="0"/>
    <xf numFmtId="9" fontId="1" fillId="0" borderId="0" applyFont="0" applyFill="0" applyBorder="0" applyAlignment="0" applyProtection="0"/>
  </cellStyleXfs>
  <cellXfs count="122">
    <xf numFmtId="0" fontId="0" fillId="0" borderId="0" xfId="0"/>
    <xf numFmtId="0" fontId="2" fillId="0" borderId="0" xfId="0" applyFont="1"/>
    <xf numFmtId="0" fontId="2" fillId="0" borderId="1" xfId="0" applyFont="1" applyBorder="1" applyAlignment="1">
      <alignment horizontal="center"/>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0" xfId="0" applyAlignment="1">
      <alignment vertical="center"/>
    </xf>
    <xf numFmtId="1" fontId="0" fillId="0" borderId="0" xfId="0" applyNumberFormat="1"/>
    <xf numFmtId="0" fontId="0" fillId="0" borderId="1" xfId="0" applyBorder="1" applyAlignment="1">
      <alignment vertical="center"/>
    </xf>
    <xf numFmtId="0" fontId="0" fillId="0" borderId="1" xfId="0" applyBorder="1"/>
    <xf numFmtId="0" fontId="0" fillId="0" borderId="1" xfId="0" applyBorder="1" applyAlignment="1">
      <alignment horizontal="left" vertical="center" wrapText="1"/>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3" xfId="0" applyBorder="1"/>
    <xf numFmtId="0" fontId="0" fillId="0" borderId="4" xfId="0" applyBorder="1" applyAlignment="1">
      <alignment vertical="center" wrapText="1"/>
    </xf>
    <xf numFmtId="0" fontId="0" fillId="0" borderId="3" xfId="0" applyBorder="1" applyAlignment="1">
      <alignment vertical="center" wrapText="1"/>
    </xf>
    <xf numFmtId="0" fontId="0" fillId="0" borderId="3" xfId="0" applyBorder="1" applyAlignment="1">
      <alignment horizontal="left" vertical="center"/>
    </xf>
    <xf numFmtId="0" fontId="0" fillId="0" borderId="2" xfId="0" applyBorder="1" applyAlignment="1">
      <alignment horizontal="left" vertical="center"/>
    </xf>
    <xf numFmtId="0" fontId="0" fillId="0" borderId="2" xfId="0" applyBorder="1"/>
    <xf numFmtId="0" fontId="0" fillId="0" borderId="4" xfId="0" applyBorder="1"/>
    <xf numFmtId="0" fontId="0" fillId="0" borderId="4" xfId="0" applyBorder="1" applyAlignment="1">
      <alignment horizontal="left" vertical="center"/>
    </xf>
    <xf numFmtId="0" fontId="0" fillId="0" borderId="3" xfId="0" applyBorder="1" applyAlignment="1">
      <alignment vertical="center"/>
    </xf>
    <xf numFmtId="0" fontId="0" fillId="0" borderId="3" xfId="0" applyBorder="1" applyAlignment="1">
      <alignment horizontal="left" vertical="center" wrapText="1"/>
    </xf>
    <xf numFmtId="0" fontId="6" fillId="0" borderId="5" xfId="0" applyFont="1" applyBorder="1"/>
    <xf numFmtId="0" fontId="0" fillId="0" borderId="0" xfId="0" applyBorder="1"/>
    <xf numFmtId="0" fontId="0" fillId="0" borderId="6" xfId="0" applyBorder="1"/>
    <xf numFmtId="0" fontId="0" fillId="0" borderId="5" xfId="0" applyBorder="1"/>
    <xf numFmtId="0" fontId="2" fillId="0" borderId="6" xfId="0" applyFont="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vertical="center" wrapText="1"/>
    </xf>
    <xf numFmtId="0" fontId="2" fillId="0" borderId="6"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0" fillId="0" borderId="5" xfId="0" applyBorder="1" applyAlignment="1">
      <alignment horizontal="center"/>
    </xf>
    <xf numFmtId="0" fontId="0" fillId="0" borderId="0" xfId="0" applyBorder="1" applyAlignment="1">
      <alignment horizontal="center"/>
    </xf>
    <xf numFmtId="0" fontId="0" fillId="0" borderId="7" xfId="0" applyBorder="1" applyAlignment="1">
      <alignment vertical="center" wrapText="1"/>
    </xf>
    <xf numFmtId="0" fontId="0" fillId="0" borderId="7" xfId="0" applyBorder="1" applyAlignment="1">
      <alignment wrapText="1"/>
    </xf>
    <xf numFmtId="0" fontId="0" fillId="0" borderId="8" xfId="0" applyBorder="1" applyAlignment="1">
      <alignment wrapText="1"/>
    </xf>
    <xf numFmtId="0" fontId="0" fillId="0" borderId="7" xfId="0" applyBorder="1" applyAlignment="1">
      <alignment horizontal="left" vertical="center" wrapText="1"/>
    </xf>
    <xf numFmtId="0" fontId="0" fillId="0" borderId="8" xfId="0" applyBorder="1" applyAlignment="1">
      <alignmen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xf>
    <xf numFmtId="0" fontId="5" fillId="0" borderId="6" xfId="0" applyFont="1" applyBorder="1" applyAlignment="1">
      <alignment horizontal="left" vertical="center"/>
    </xf>
    <xf numFmtId="0" fontId="3" fillId="0" borderId="1" xfId="0" applyFont="1" applyBorder="1" applyAlignment="1">
      <alignment horizontal="left"/>
    </xf>
    <xf numFmtId="0" fontId="5" fillId="0" borderId="9" xfId="0" applyFont="1" applyBorder="1" applyAlignment="1">
      <alignment horizontal="left" vertical="center"/>
    </xf>
    <xf numFmtId="0" fontId="3" fillId="0" borderId="3" xfId="0" applyFont="1" applyBorder="1" applyAlignment="1">
      <alignment horizontal="left"/>
    </xf>
    <xf numFmtId="0" fontId="3" fillId="0" borderId="6" xfId="0" applyFont="1" applyBorder="1" applyAlignment="1">
      <alignment horizontal="left"/>
    </xf>
    <xf numFmtId="164" fontId="0" fillId="0" borderId="3" xfId="0" applyNumberFormat="1" applyBorder="1" applyAlignment="1">
      <alignment horizontal="center" vertical="center"/>
    </xf>
    <xf numFmtId="164" fontId="0" fillId="0" borderId="1" xfId="0" applyNumberFormat="1" applyBorder="1" applyAlignment="1">
      <alignment horizontal="center" vertical="center" wrapText="1"/>
    </xf>
    <xf numFmtId="2" fontId="3" fillId="0" borderId="1" xfId="0" applyNumberFormat="1" applyFont="1" applyFill="1" applyBorder="1" applyAlignment="1">
      <alignment horizontal="left"/>
    </xf>
    <xf numFmtId="2" fontId="3" fillId="0" borderId="3" xfId="2" applyNumberFormat="1" applyFont="1" applyFill="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5" fillId="0" borderId="0" xfId="0" applyFont="1"/>
    <xf numFmtId="0" fontId="5" fillId="3" borderId="0" xfId="0" applyFont="1" applyFill="1"/>
    <xf numFmtId="0" fontId="5" fillId="0" borderId="0" xfId="0" applyFont="1" applyAlignment="1">
      <alignment vertical="center"/>
    </xf>
    <xf numFmtId="0" fontId="0" fillId="0" borderId="0" xfId="0" applyAlignment="1">
      <alignment horizontal="center"/>
    </xf>
    <xf numFmtId="0" fontId="5" fillId="0" borderId="0" xfId="0" applyFont="1" applyBorder="1"/>
    <xf numFmtId="0" fontId="5" fillId="0" borderId="0" xfId="0" applyFont="1" applyFill="1" applyBorder="1"/>
    <xf numFmtId="0" fontId="0" fillId="0" borderId="0" xfId="0" applyFill="1"/>
    <xf numFmtId="0" fontId="5" fillId="0" borderId="0" xfId="0" applyFont="1" applyFill="1"/>
    <xf numFmtId="0" fontId="0" fillId="0" borderId="0" xfId="0" applyFill="1" applyAlignment="1">
      <alignment horizontal="center"/>
    </xf>
    <xf numFmtId="0" fontId="5" fillId="0" borderId="0" xfId="0" applyFont="1" applyAlignment="1">
      <alignment horizontal="center"/>
    </xf>
    <xf numFmtId="0" fontId="5" fillId="0" borderId="0" xfId="0" applyFont="1" applyFill="1" applyAlignment="1">
      <alignment horizontal="center"/>
    </xf>
    <xf numFmtId="0" fontId="5" fillId="0" borderId="1" xfId="0" applyFont="1" applyBorder="1" applyAlignment="1">
      <alignment horizontal="center"/>
    </xf>
    <xf numFmtId="0" fontId="0" fillId="0" borderId="0" xfId="0" applyBorder="1" applyAlignment="1">
      <alignment vertical="center"/>
    </xf>
    <xf numFmtId="0" fontId="8" fillId="0" borderId="5" xfId="0" applyFont="1" applyBorder="1" applyAlignment="1">
      <alignment vertical="center"/>
    </xf>
    <xf numFmtId="0" fontId="5" fillId="0" borderId="0" xfId="0" applyFont="1" applyFill="1" applyBorder="1" applyAlignment="1">
      <alignment horizontal="left" vertical="center"/>
    </xf>
    <xf numFmtId="164" fontId="0" fillId="0" borderId="3" xfId="0" applyNumberFormat="1" applyBorder="1" applyAlignment="1">
      <alignment horizontal="center"/>
    </xf>
    <xf numFmtId="1" fontId="3" fillId="3" borderId="3" xfId="2" applyNumberFormat="1" applyFont="1" applyFill="1" applyBorder="1" applyAlignment="1">
      <alignment horizontal="center"/>
    </xf>
    <xf numFmtId="0" fontId="0" fillId="0" borderId="0" xfId="0" applyFill="1" applyAlignment="1">
      <alignment horizontal="right" vertical="center"/>
    </xf>
    <xf numFmtId="164" fontId="0" fillId="0" borderId="0" xfId="0" applyNumberFormat="1" applyFill="1" applyAlignment="1">
      <alignment horizontal="center"/>
    </xf>
    <xf numFmtId="165" fontId="5" fillId="0" borderId="0" xfId="0" applyNumberFormat="1" applyFont="1"/>
    <xf numFmtId="0" fontId="5" fillId="0" borderId="3" xfId="0" applyFont="1" applyBorder="1" applyAlignment="1">
      <alignment horizontal="center" vertical="center"/>
    </xf>
    <xf numFmtId="0" fontId="5" fillId="0" borderId="3" xfId="0" applyFont="1" applyBorder="1" applyAlignment="1">
      <alignment horizont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9" fontId="1" fillId="0" borderId="0" xfId="0" applyNumberFormat="1" applyFont="1"/>
    <xf numFmtId="0" fontId="1" fillId="0" borderId="0" xfId="0" applyFont="1" applyBorder="1"/>
    <xf numFmtId="0" fontId="1" fillId="0" borderId="1" xfId="0" applyFont="1" applyBorder="1" applyAlignment="1">
      <alignment vertical="center" wrapText="1"/>
    </xf>
    <xf numFmtId="9" fontId="3" fillId="4" borderId="12" xfId="1" applyNumberFormat="1" applyFont="1" applyBorder="1" applyAlignment="1" applyProtection="1">
      <alignment horizontal="center"/>
      <protection locked="0"/>
    </xf>
    <xf numFmtId="0" fontId="0" fillId="4" borderId="11" xfId="1" applyFont="1" applyAlignment="1" applyProtection="1">
      <alignment horizontal="center"/>
      <protection locked="0"/>
    </xf>
    <xf numFmtId="0" fontId="5" fillId="4" borderId="11" xfId="1" applyFont="1" applyAlignment="1" applyProtection="1">
      <alignment horizontal="center"/>
      <protection locked="0"/>
    </xf>
    <xf numFmtId="0" fontId="0" fillId="4" borderId="0" xfId="1" applyFont="1" applyBorder="1" applyAlignment="1" applyProtection="1">
      <alignment horizontal="center" vertical="center"/>
      <protection locked="0"/>
    </xf>
    <xf numFmtId="0" fontId="0" fillId="4" borderId="11" xfId="1" applyFont="1" applyAlignment="1" applyProtection="1">
      <alignment horizontal="left"/>
      <protection locked="0"/>
    </xf>
    <xf numFmtId="9" fontId="3" fillId="4" borderId="11" xfId="1" applyNumberFormat="1" applyFont="1" applyAlignment="1" applyProtection="1">
      <alignment horizontal="left"/>
      <protection locked="0"/>
    </xf>
    <xf numFmtId="0" fontId="0" fillId="4" borderId="11" xfId="1" applyFont="1" applyAlignment="1" applyProtection="1">
      <alignment horizontal="center" vertical="center"/>
      <protection locked="0"/>
    </xf>
    <xf numFmtId="0" fontId="1" fillId="0" borderId="6" xfId="0" applyFont="1" applyBorder="1" applyAlignment="1">
      <alignment horizontal="left" vertical="center"/>
    </xf>
    <xf numFmtId="0" fontId="1" fillId="0" borderId="9" xfId="0" applyFont="1" applyBorder="1" applyAlignment="1">
      <alignment horizontal="left" vertical="center"/>
    </xf>
    <xf numFmtId="165" fontId="0" fillId="0" borderId="0" xfId="0" applyNumberFormat="1"/>
    <xf numFmtId="49" fontId="8" fillId="0" borderId="0" xfId="0" applyNumberFormat="1" applyFont="1" applyFill="1" applyAlignment="1">
      <alignment horizontal="center" vertical="center" wrapText="1"/>
    </xf>
    <xf numFmtId="0" fontId="5" fillId="0" borderId="0" xfId="0" applyFont="1" applyFill="1" applyAlignment="1">
      <alignment horizontal="right" vertical="center"/>
    </xf>
    <xf numFmtId="0" fontId="1" fillId="4" borderId="13" xfId="1" applyFont="1" applyBorder="1" applyAlignment="1" applyProtection="1">
      <alignment horizontal="center"/>
      <protection locked="0"/>
    </xf>
    <xf numFmtId="0" fontId="0" fillId="4" borderId="14" xfId="1" applyFont="1" applyBorder="1" applyAlignment="1" applyProtection="1">
      <alignment horizontal="center"/>
      <protection locked="0"/>
    </xf>
    <xf numFmtId="0" fontId="0" fillId="4" borderId="15" xfId="1" applyFont="1" applyBorder="1" applyAlignment="1" applyProtection="1">
      <alignment horizontal="center"/>
      <protection locked="0"/>
    </xf>
    <xf numFmtId="0" fontId="3" fillId="0" borderId="3" xfId="0" applyFont="1" applyBorder="1" applyAlignment="1">
      <alignment horizontal="left" vertical="top" wrapText="1"/>
    </xf>
    <xf numFmtId="0" fontId="0" fillId="0" borderId="3" xfId="0" applyBorder="1" applyAlignment="1">
      <alignment horizontal="left" vertical="center"/>
    </xf>
    <xf numFmtId="0" fontId="0" fillId="0" borderId="1" xfId="0" applyBorder="1" applyAlignment="1">
      <alignment horizontal="left"/>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xf>
    <xf numFmtId="0" fontId="0" fillId="0" borderId="1" xfId="0" applyBorder="1" applyAlignment="1">
      <alignment horizontal="left" vertical="center"/>
    </xf>
    <xf numFmtId="2" fontId="0" fillId="0" borderId="1" xfId="0" applyNumberFormat="1" applyBorder="1" applyAlignment="1">
      <alignment horizontal="left" vertical="center" wrapText="1"/>
    </xf>
    <xf numFmtId="0" fontId="0" fillId="0" borderId="5" xfId="0" applyBorder="1" applyAlignment="1">
      <alignment horizontal="left"/>
    </xf>
    <xf numFmtId="0" fontId="0" fillId="0" borderId="0" xfId="0" applyBorder="1" applyAlignment="1">
      <alignment horizontal="left"/>
    </xf>
    <xf numFmtId="0" fontId="2" fillId="2" borderId="10" xfId="0" applyFont="1" applyFill="1" applyBorder="1" applyAlignment="1">
      <alignment horizontal="center" vertical="center" wrapText="1"/>
    </xf>
    <xf numFmtId="0" fontId="3" fillId="0" borderId="5" xfId="0" applyFont="1" applyBorder="1" applyAlignment="1">
      <alignment horizontal="left"/>
    </xf>
    <xf numFmtId="0" fontId="3" fillId="0" borderId="0" xfId="0" applyFont="1" applyBorder="1" applyAlignment="1">
      <alignment horizontal="left"/>
    </xf>
    <xf numFmtId="0" fontId="3" fillId="0" borderId="3" xfId="0" applyFont="1" applyBorder="1" applyAlignment="1">
      <alignment horizontal="left" wrapText="1"/>
    </xf>
    <xf numFmtId="0" fontId="3" fillId="0" borderId="1" xfId="0" applyFont="1" applyBorder="1" applyAlignment="1">
      <alignment horizontal="left" wrapText="1"/>
    </xf>
    <xf numFmtId="0" fontId="0" fillId="4" borderId="13" xfId="1" applyFont="1" applyBorder="1" applyAlignment="1" applyProtection="1">
      <alignment horizontal="center"/>
      <protection locked="0"/>
    </xf>
    <xf numFmtId="0" fontId="3" fillId="0" borderId="3" xfId="0" applyFont="1" applyBorder="1" applyAlignment="1">
      <alignment horizontal="left" vertical="center" wrapText="1"/>
    </xf>
    <xf numFmtId="164" fontId="0" fillId="0" borderId="0" xfId="0" applyNumberFormat="1" applyAlignment="1">
      <alignment horizontal="left" indent="2"/>
    </xf>
  </cellXfs>
  <cellStyles count="3">
    <cellStyle name="Normal" xfId="0" builtinId="0"/>
    <cellStyle name="Note" xfId="1" builtinId="1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Time - Current Curve</a:t>
            </a:r>
          </a:p>
        </c:rich>
      </c:tx>
      <c:layout>
        <c:manualLayout>
          <c:xMode val="edge"/>
          <c:yMode val="edge"/>
          <c:x val="0.41512125534950073"/>
          <c:y val="3.0927835051546393E-2"/>
        </c:manualLayout>
      </c:layout>
      <c:overlay val="0"/>
      <c:spPr>
        <a:noFill/>
        <a:ln w="25400">
          <a:noFill/>
        </a:ln>
      </c:spPr>
    </c:title>
    <c:autoTitleDeleted val="0"/>
    <c:plotArea>
      <c:layout>
        <c:manualLayout>
          <c:layoutTarget val="inner"/>
          <c:xMode val="edge"/>
          <c:yMode val="edge"/>
          <c:x val="0.10271041369472182"/>
          <c:y val="0.10515463917525773"/>
          <c:w val="0.86590584878744647"/>
          <c:h val="0.8"/>
        </c:manualLayout>
      </c:layout>
      <c:scatterChart>
        <c:scatterStyle val="smoothMarker"/>
        <c:varyColors val="0"/>
        <c:ser>
          <c:idx val="0"/>
          <c:order val="0"/>
          <c:spPr>
            <a:ln w="25400">
              <a:solidFill>
                <a:srgbClr val="3366FF"/>
              </a:solidFill>
              <a:prstDash val="solid"/>
            </a:ln>
          </c:spPr>
          <c:marker>
            <c:symbol val="diamond"/>
            <c:size val="7"/>
            <c:spPr>
              <a:solidFill>
                <a:srgbClr val="000080"/>
              </a:solidFill>
              <a:ln>
                <a:solidFill>
                  <a:srgbClr val="000080"/>
                </a:solidFill>
                <a:prstDash val="solid"/>
              </a:ln>
            </c:spPr>
          </c:marker>
          <c:dLbls>
            <c:dLbl>
              <c:idx val="1"/>
              <c:layout>
                <c:manualLayout>
                  <c:x val="5.7017542546909279E-3"/>
                  <c:y val="-4.1427660237514236E-2"/>
                </c:manualLayout>
              </c:layout>
              <c:dLblPos val="r"/>
              <c:showLegendKey val="0"/>
              <c:showVal val="1"/>
              <c:showCatName val="1"/>
              <c:showSerName val="0"/>
              <c:showPercent val="0"/>
              <c:showBubbleSize val="0"/>
              <c:separator>, </c:separator>
            </c:dLbl>
            <c:dLbl>
              <c:idx val="2"/>
              <c:layout>
                <c:manualLayout>
                  <c:x val="3.8011695031272851E-3"/>
                  <c:y val="-3.3142128190011388E-2"/>
                </c:manualLayout>
              </c:layout>
              <c:dLblPos val="r"/>
              <c:showLegendKey val="0"/>
              <c:showVal val="1"/>
              <c:showCatName val="1"/>
              <c:showSerName val="0"/>
              <c:showPercent val="0"/>
              <c:showBubbleSize val="0"/>
              <c:separator>, </c:separator>
            </c:dLbl>
            <c:dLbl>
              <c:idx val="3"/>
              <c:layout>
                <c:manualLayout>
                  <c:x val="-0.11023391559069123"/>
                  <c:y val="3.0380284174177107E-2"/>
                </c:manualLayout>
              </c:layout>
              <c:dLblPos val="r"/>
              <c:showLegendKey val="0"/>
              <c:showVal val="1"/>
              <c:showCatName val="1"/>
              <c:showSerName val="0"/>
              <c:showPercent val="0"/>
              <c:showBubbleSize val="0"/>
              <c:separator>, </c:separator>
            </c:dLbl>
            <c:dLbl>
              <c:idx val="4"/>
              <c:layout>
                <c:manualLayout>
                  <c:x val="3.8011695031272851E-3"/>
                  <c:y val="-3.0380284174177107E-2"/>
                </c:manualLayout>
              </c:layout>
              <c:dLblPos val="r"/>
              <c:showLegendKey val="0"/>
              <c:showVal val="1"/>
              <c:showCatName val="1"/>
              <c:showSerName val="0"/>
              <c:showPercent val="0"/>
              <c:showBubbleSize val="0"/>
              <c:separator>, </c:separator>
            </c:dLbl>
            <c:dLbl>
              <c:idx val="5"/>
              <c:layout>
                <c:manualLayout>
                  <c:x val="-0.10073114148521572"/>
                  <c:y val="4.6951348269182798E-2"/>
                </c:manualLayout>
              </c:layout>
              <c:dLblPos val="r"/>
              <c:showLegendKey val="0"/>
              <c:showVal val="1"/>
              <c:showCatName val="1"/>
              <c:showSerName val="0"/>
              <c:showPercent val="0"/>
              <c:showBubbleSize val="0"/>
              <c:separator>, </c:separator>
            </c:dLbl>
            <c:dLbl>
              <c:idx val="6"/>
              <c:layout>
                <c:manualLayout>
                  <c:x val="-8.5526313820363908E-2"/>
                  <c:y val="4.9713192285017083E-2"/>
                </c:manualLayout>
              </c:layout>
              <c:dLblPos val="r"/>
              <c:showLegendKey val="0"/>
              <c:showVal val="1"/>
              <c:showCatName val="1"/>
              <c:showSerName val="0"/>
              <c:showPercent val="0"/>
              <c:showBubbleSize val="0"/>
              <c:separator>, </c:separator>
            </c:dLbl>
            <c:spPr>
              <a:noFill/>
              <a:ln w="25400">
                <a:noFill/>
              </a:ln>
            </c:spPr>
            <c:txPr>
              <a:bodyPr rot="-900000" vert="horz"/>
              <a:lstStyle/>
              <a:p>
                <a:pPr algn="ctr">
                  <a:defRPr sz="800" b="1" i="0" u="none" strike="noStrike" baseline="0">
                    <a:solidFill>
                      <a:srgbClr val="0000FF"/>
                    </a:solidFill>
                    <a:latin typeface="Arial"/>
                    <a:ea typeface="Arial"/>
                    <a:cs typeface="Arial"/>
                  </a:defRPr>
                </a:pPr>
                <a:endParaRPr lang="en-US"/>
              </a:p>
            </c:txPr>
            <c:dLblPos val="r"/>
            <c:showLegendKey val="0"/>
            <c:showVal val="1"/>
            <c:showCatName val="1"/>
            <c:showSerName val="0"/>
            <c:showPercent val="0"/>
            <c:showBubbleSize val="0"/>
            <c:separator>, </c:separator>
            <c:showLeaderLines val="0"/>
          </c:dLbls>
          <c:xVal>
            <c:numRef>
              <c:f>'REACTOR OL SETTING STG1'!$AT$2:$AT$8</c:f>
              <c:numCache>
                <c:formatCode>0.0</c:formatCode>
                <c:ptCount val="7"/>
                <c:pt idx="0">
                  <c:v>39.429342667378393</c:v>
                </c:pt>
                <c:pt idx="1">
                  <c:v>39.429342667378393</c:v>
                </c:pt>
                <c:pt idx="2">
                  <c:v>70.972816801281112</c:v>
                </c:pt>
                <c:pt idx="3">
                  <c:v>70.976759735547844</c:v>
                </c:pt>
                <c:pt idx="4">
                  <c:v>78.858685334756785</c:v>
                </c:pt>
                <c:pt idx="5">
                  <c:v>78.937544020091536</c:v>
                </c:pt>
                <c:pt idx="6">
                  <c:v>236.57605600427036</c:v>
                </c:pt>
              </c:numCache>
            </c:numRef>
          </c:xVal>
          <c:yVal>
            <c:numRef>
              <c:f>'REACTOR OL SETTING STG1'!$AU$2:$AU$8</c:f>
              <c:numCache>
                <c:formatCode>0.0</c:formatCode>
                <c:ptCount val="7"/>
                <c:pt idx="0">
                  <c:v>1000</c:v>
                </c:pt>
                <c:pt idx="1">
                  <c:v>30</c:v>
                </c:pt>
                <c:pt idx="2">
                  <c:v>30.003</c:v>
                </c:pt>
                <c:pt idx="3">
                  <c:v>5</c:v>
                </c:pt>
                <c:pt idx="4">
                  <c:v>4.9991000000000003</c:v>
                </c:pt>
                <c:pt idx="5">
                  <c:v>0.5</c:v>
                </c:pt>
                <c:pt idx="6">
                  <c:v>0.49998999999999999</c:v>
                </c:pt>
              </c:numCache>
            </c:numRef>
          </c:yVal>
          <c:smooth val="0"/>
        </c:ser>
        <c:dLbls>
          <c:showLegendKey val="0"/>
          <c:showVal val="0"/>
          <c:showCatName val="0"/>
          <c:showSerName val="0"/>
          <c:showPercent val="0"/>
          <c:showBubbleSize val="0"/>
        </c:dLbls>
        <c:axId val="160830592"/>
        <c:axId val="160832512"/>
      </c:scatterChart>
      <c:valAx>
        <c:axId val="160830592"/>
        <c:scaling>
          <c:orientation val="minMax"/>
        </c:scaling>
        <c:delete val="0"/>
        <c:axPos val="b"/>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Primary Amps</a:t>
                </a:r>
              </a:p>
            </c:rich>
          </c:tx>
          <c:layout>
            <c:manualLayout>
              <c:xMode val="edge"/>
              <c:yMode val="edge"/>
              <c:x val="0.47646219686162627"/>
              <c:y val="0.9257731958762887"/>
            </c:manualLayout>
          </c:layout>
          <c:overlay val="0"/>
          <c:spPr>
            <a:noFill/>
            <a:ln w="25400">
              <a:noFill/>
            </a:ln>
          </c:spPr>
        </c:title>
        <c:numFmt formatCode="0.0" sourceLinked="1"/>
        <c:majorTickMark val="out"/>
        <c:minorTickMark val="out"/>
        <c:tickLblPos val="nextTo"/>
        <c:spPr>
          <a:ln w="3175">
            <a:solidFill>
              <a:srgbClr val="000000"/>
            </a:solidFill>
            <a:prstDash val="solid"/>
          </a:ln>
        </c:spPr>
        <c:txPr>
          <a:bodyPr rot="0" vert="horz"/>
          <a:lstStyle/>
          <a:p>
            <a:pPr>
              <a:defRPr sz="800" b="1" i="0" u="none" strike="noStrike" baseline="0">
                <a:solidFill>
                  <a:srgbClr val="993300"/>
                </a:solidFill>
                <a:latin typeface="Arial"/>
                <a:ea typeface="Arial"/>
                <a:cs typeface="Arial"/>
              </a:defRPr>
            </a:pPr>
            <a:endParaRPr lang="en-US"/>
          </a:p>
        </c:txPr>
        <c:crossAx val="160832512"/>
        <c:crosses val="autoZero"/>
        <c:crossBetween val="midCat"/>
      </c:valAx>
      <c:valAx>
        <c:axId val="160832512"/>
        <c:scaling>
          <c:logBase val="10"/>
          <c:orientation val="minMax"/>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800" b="1" i="0" u="none" strike="noStrike" baseline="0">
                    <a:solidFill>
                      <a:srgbClr val="000000"/>
                    </a:solidFill>
                    <a:latin typeface="Arial"/>
                    <a:ea typeface="Arial"/>
                    <a:cs typeface="Arial"/>
                  </a:defRPr>
                </a:pPr>
                <a:r>
                  <a:rPr lang="en-US"/>
                  <a:t>Time (Seconds)</a:t>
                </a:r>
              </a:p>
            </c:rich>
          </c:tx>
          <c:layout>
            <c:manualLayout>
              <c:xMode val="edge"/>
              <c:yMode val="edge"/>
              <c:x val="2.4251069900142655E-2"/>
              <c:y val="0.41237113402061853"/>
            </c:manualLayout>
          </c:layout>
          <c:overlay val="0"/>
          <c:spPr>
            <a:noFill/>
            <a:ln w="25400">
              <a:noFill/>
            </a:ln>
          </c:spPr>
        </c:title>
        <c:numFmt formatCode="0.0" sourceLinked="1"/>
        <c:majorTickMark val="out"/>
        <c:minorTickMark val="out"/>
        <c:tickLblPos val="nextTo"/>
        <c:spPr>
          <a:ln w="12700">
            <a:solidFill>
              <a:srgbClr val="000000"/>
            </a:solidFill>
            <a:prstDash val="solid"/>
          </a:ln>
        </c:spPr>
        <c:txPr>
          <a:bodyPr rot="0" vert="horz"/>
          <a:lstStyle/>
          <a:p>
            <a:pPr>
              <a:defRPr sz="800" b="1" i="0" u="none" strike="noStrike" baseline="0">
                <a:solidFill>
                  <a:srgbClr val="993300"/>
                </a:solidFill>
                <a:latin typeface="Arial"/>
                <a:ea typeface="Arial"/>
                <a:cs typeface="Arial"/>
              </a:defRPr>
            </a:pPr>
            <a:endParaRPr lang="en-US"/>
          </a:p>
        </c:txPr>
        <c:crossAx val="160830592"/>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Time - Current Curve</a:t>
            </a:r>
          </a:p>
        </c:rich>
      </c:tx>
      <c:layout>
        <c:manualLayout>
          <c:xMode val="edge"/>
          <c:yMode val="edge"/>
          <c:x val="0.41512125534950073"/>
          <c:y val="3.0927835051546393E-2"/>
        </c:manualLayout>
      </c:layout>
      <c:overlay val="0"/>
      <c:spPr>
        <a:noFill/>
        <a:ln w="25400">
          <a:noFill/>
        </a:ln>
      </c:spPr>
    </c:title>
    <c:autoTitleDeleted val="0"/>
    <c:plotArea>
      <c:layout>
        <c:manualLayout>
          <c:layoutTarget val="inner"/>
          <c:xMode val="edge"/>
          <c:yMode val="edge"/>
          <c:x val="0.10271041369472182"/>
          <c:y val="0.10515463917525773"/>
          <c:w val="0.86590584878744647"/>
          <c:h val="0.8"/>
        </c:manualLayout>
      </c:layout>
      <c:scatterChart>
        <c:scatterStyle val="smoothMarker"/>
        <c:varyColors val="0"/>
        <c:ser>
          <c:idx val="0"/>
          <c:order val="0"/>
          <c:spPr>
            <a:ln w="25400">
              <a:solidFill>
                <a:srgbClr val="3366FF"/>
              </a:solidFill>
              <a:prstDash val="solid"/>
            </a:ln>
          </c:spPr>
          <c:marker>
            <c:symbol val="diamond"/>
            <c:size val="7"/>
            <c:spPr>
              <a:solidFill>
                <a:srgbClr val="000080"/>
              </a:solidFill>
              <a:ln>
                <a:solidFill>
                  <a:srgbClr val="000080"/>
                </a:solidFill>
                <a:prstDash val="solid"/>
              </a:ln>
            </c:spPr>
          </c:marker>
          <c:dLbls>
            <c:spPr>
              <a:noFill/>
              <a:ln w="25400">
                <a:noFill/>
              </a:ln>
            </c:spPr>
            <c:txPr>
              <a:bodyPr rot="-900000" vert="horz"/>
              <a:lstStyle/>
              <a:p>
                <a:pPr algn="ctr">
                  <a:defRPr sz="800" b="1" i="0" u="none" strike="noStrike" baseline="0">
                    <a:solidFill>
                      <a:srgbClr val="0000FF"/>
                    </a:solidFill>
                    <a:latin typeface="Arial"/>
                    <a:ea typeface="Arial"/>
                    <a:cs typeface="Arial"/>
                  </a:defRPr>
                </a:pPr>
                <a:endParaRPr lang="en-US"/>
              </a:p>
            </c:txPr>
            <c:dLblPos val="r"/>
            <c:showLegendKey val="0"/>
            <c:showVal val="1"/>
            <c:showCatName val="1"/>
            <c:showSerName val="0"/>
            <c:showPercent val="0"/>
            <c:showBubbleSize val="0"/>
            <c:separator>, </c:separator>
            <c:showLeaderLines val="0"/>
          </c:dLbls>
          <c:xVal>
            <c:numRef>
              <c:f>'RESISTOR OL SETTING'!$AF$16:$AF$22</c:f>
              <c:numCache>
                <c:formatCode>0</c:formatCode>
                <c:ptCount val="7"/>
                <c:pt idx="0">
                  <c:v>12.124355652982141</c:v>
                </c:pt>
                <c:pt idx="1">
                  <c:v>12.124355652982141</c:v>
                </c:pt>
                <c:pt idx="2">
                  <c:v>21.823840175367852</c:v>
                </c:pt>
                <c:pt idx="3">
                  <c:v>21.825052610933152</c:v>
                </c:pt>
                <c:pt idx="4">
                  <c:v>24.248711305964282</c:v>
                </c:pt>
                <c:pt idx="5">
                  <c:v>24.272960017270243</c:v>
                </c:pt>
                <c:pt idx="6">
                  <c:v>72.746133917892848</c:v>
                </c:pt>
              </c:numCache>
            </c:numRef>
          </c:xVal>
          <c:yVal>
            <c:numRef>
              <c:f>'RESISTOR OL SETTING'!$AG$16:$AG$22</c:f>
              <c:numCache>
                <c:formatCode>0</c:formatCode>
                <c:ptCount val="7"/>
                <c:pt idx="0">
                  <c:v>1000</c:v>
                </c:pt>
                <c:pt idx="1">
                  <c:v>30</c:v>
                </c:pt>
                <c:pt idx="2">
                  <c:v>30.003</c:v>
                </c:pt>
                <c:pt idx="3">
                  <c:v>5</c:v>
                </c:pt>
                <c:pt idx="4">
                  <c:v>4.9991000000000003</c:v>
                </c:pt>
                <c:pt idx="5">
                  <c:v>0.5</c:v>
                </c:pt>
                <c:pt idx="6">
                  <c:v>0.49998999999999999</c:v>
                </c:pt>
              </c:numCache>
            </c:numRef>
          </c:yVal>
          <c:smooth val="0"/>
        </c:ser>
        <c:dLbls>
          <c:showLegendKey val="0"/>
          <c:showVal val="0"/>
          <c:showCatName val="0"/>
          <c:showSerName val="0"/>
          <c:showPercent val="0"/>
          <c:showBubbleSize val="0"/>
        </c:dLbls>
        <c:axId val="140059776"/>
        <c:axId val="140061696"/>
      </c:scatterChart>
      <c:valAx>
        <c:axId val="140059776"/>
        <c:scaling>
          <c:orientation val="minMax"/>
        </c:scaling>
        <c:delete val="0"/>
        <c:axPos val="b"/>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Primary Amps</a:t>
                </a:r>
              </a:p>
            </c:rich>
          </c:tx>
          <c:layout>
            <c:manualLayout>
              <c:xMode val="edge"/>
              <c:yMode val="edge"/>
              <c:x val="0.47646219686162627"/>
              <c:y val="0.9257731958762887"/>
            </c:manualLayout>
          </c:layout>
          <c:overlay val="0"/>
          <c:spPr>
            <a:noFill/>
            <a:ln w="25400">
              <a:noFill/>
            </a:ln>
          </c:spPr>
        </c:title>
        <c:numFmt formatCode="0" sourceLinked="1"/>
        <c:majorTickMark val="out"/>
        <c:minorTickMark val="out"/>
        <c:tickLblPos val="nextTo"/>
        <c:spPr>
          <a:ln w="3175">
            <a:solidFill>
              <a:srgbClr val="000000"/>
            </a:solidFill>
            <a:prstDash val="solid"/>
          </a:ln>
        </c:spPr>
        <c:txPr>
          <a:bodyPr rot="0" vert="horz"/>
          <a:lstStyle/>
          <a:p>
            <a:pPr>
              <a:defRPr sz="800" b="1" i="0" u="none" strike="noStrike" baseline="0">
                <a:solidFill>
                  <a:srgbClr val="993300"/>
                </a:solidFill>
                <a:latin typeface="Arial"/>
                <a:ea typeface="Arial"/>
                <a:cs typeface="Arial"/>
              </a:defRPr>
            </a:pPr>
            <a:endParaRPr lang="en-US"/>
          </a:p>
        </c:txPr>
        <c:crossAx val="140061696"/>
        <c:crosses val="autoZero"/>
        <c:crossBetween val="midCat"/>
      </c:valAx>
      <c:valAx>
        <c:axId val="140061696"/>
        <c:scaling>
          <c:logBase val="10"/>
          <c:orientation val="minMax"/>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800" b="1" i="0" u="none" strike="noStrike" baseline="0">
                    <a:solidFill>
                      <a:srgbClr val="000000"/>
                    </a:solidFill>
                    <a:latin typeface="Arial"/>
                    <a:ea typeface="Arial"/>
                    <a:cs typeface="Arial"/>
                  </a:defRPr>
                </a:pPr>
                <a:r>
                  <a:rPr lang="en-US"/>
                  <a:t>Time (Seconds)</a:t>
                </a:r>
              </a:p>
            </c:rich>
          </c:tx>
          <c:layout>
            <c:manualLayout>
              <c:xMode val="edge"/>
              <c:yMode val="edge"/>
              <c:x val="2.4251069900142655E-2"/>
              <c:y val="0.41237113402061853"/>
            </c:manualLayout>
          </c:layout>
          <c:overlay val="0"/>
          <c:spPr>
            <a:noFill/>
            <a:ln w="25400">
              <a:noFill/>
            </a:ln>
          </c:spPr>
        </c:title>
        <c:numFmt formatCode="0" sourceLinked="1"/>
        <c:majorTickMark val="out"/>
        <c:minorTickMark val="out"/>
        <c:tickLblPos val="nextTo"/>
        <c:spPr>
          <a:ln w="12700">
            <a:solidFill>
              <a:srgbClr val="000000"/>
            </a:solidFill>
            <a:prstDash val="solid"/>
          </a:ln>
        </c:spPr>
        <c:txPr>
          <a:bodyPr rot="0" vert="horz"/>
          <a:lstStyle/>
          <a:p>
            <a:pPr>
              <a:defRPr sz="800" b="1" i="0" u="none" strike="noStrike" baseline="0">
                <a:solidFill>
                  <a:srgbClr val="993300"/>
                </a:solidFill>
                <a:latin typeface="Arial"/>
                <a:ea typeface="Arial"/>
                <a:cs typeface="Arial"/>
              </a:defRPr>
            </a:pPr>
            <a:endParaRPr lang="en-US"/>
          </a:p>
        </c:txPr>
        <c:crossAx val="140059776"/>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581025</xdr:colOff>
      <xdr:row>46</xdr:row>
      <xdr:rowOff>114300</xdr:rowOff>
    </xdr:from>
    <xdr:to>
      <xdr:col>8</xdr:col>
      <xdr:colOff>3810000</xdr:colOff>
      <xdr:row>75</xdr:row>
      <xdr:rowOff>38100</xdr:rowOff>
    </xdr:to>
    <xdr:graphicFrame macro="">
      <xdr:nvGraphicFramePr>
        <xdr:cNvPr id="103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685799</xdr:colOff>
      <xdr:row>0</xdr:row>
      <xdr:rowOff>95250</xdr:rowOff>
    </xdr:from>
    <xdr:to>
      <xdr:col>10</xdr:col>
      <xdr:colOff>1961398</xdr:colOff>
      <xdr:row>0</xdr:row>
      <xdr:rowOff>643056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4" y="95250"/>
          <a:ext cx="1275599" cy="547806"/>
        </a:xfrm>
        <a:prstGeom prst="rect">
          <a:avLst/>
        </a:prstGeom>
      </xdr:spPr>
    </xdr:pic>
    <xdr:clientData/>
  </xdr:twoCellAnchor>
  <xdr:twoCellAnchor editAs="oneCell">
    <xdr:from>
      <xdr:col>10</xdr:col>
      <xdr:colOff>700296</xdr:colOff>
      <xdr:row>28</xdr:row>
      <xdr:rowOff>104775</xdr:rowOff>
    </xdr:from>
    <xdr:to>
      <xdr:col>10</xdr:col>
      <xdr:colOff>1942349</xdr:colOff>
      <xdr:row>30</xdr:row>
      <xdr:rowOff>314325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3121" y="14820900"/>
          <a:ext cx="1242053"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581025</xdr:colOff>
      <xdr:row>46</xdr:row>
      <xdr:rowOff>114300</xdr:rowOff>
    </xdr:from>
    <xdr:to>
      <xdr:col>8</xdr:col>
      <xdr:colOff>3810000</xdr:colOff>
      <xdr:row>75</xdr:row>
      <xdr:rowOff>38100</xdr:rowOff>
    </xdr:to>
    <xdr:graphicFrame macro="">
      <xdr:nvGraphicFramePr>
        <xdr:cNvPr id="20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930520</xdr:colOff>
      <xdr:row>0</xdr:row>
      <xdr:rowOff>31556</xdr:rowOff>
    </xdr:from>
    <xdr:to>
      <xdr:col>10</xdr:col>
      <xdr:colOff>1964810</xdr:colOff>
      <xdr:row>1</xdr:row>
      <xdr:rowOff>143270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94078" y="31556"/>
          <a:ext cx="1034290" cy="448752"/>
        </a:xfrm>
        <a:prstGeom prst="rect">
          <a:avLst/>
        </a:prstGeom>
      </xdr:spPr>
    </xdr:pic>
    <xdr:clientData/>
  </xdr:twoCellAnchor>
  <xdr:twoCellAnchor editAs="oneCell">
    <xdr:from>
      <xdr:col>10</xdr:col>
      <xdr:colOff>689742</xdr:colOff>
      <xdr:row>28</xdr:row>
      <xdr:rowOff>72259</xdr:rowOff>
    </xdr:from>
    <xdr:to>
      <xdr:col>10</xdr:col>
      <xdr:colOff>1965341</xdr:colOff>
      <xdr:row>30</xdr:row>
      <xdr:rowOff>291617</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6983" y="13807966"/>
          <a:ext cx="1275599" cy="5478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6"/>
  <sheetViews>
    <sheetView tabSelected="1" zoomScale="130" zoomScaleNormal="130" zoomScaleSheetLayoutView="100" workbookViewId="0"/>
  </sheetViews>
  <sheetFormatPr defaultRowHeight="12.75" x14ac:dyDescent="0.2"/>
  <cols>
    <col min="1" max="1" width="14.140625" customWidth="1"/>
    <col min="2" max="2" width="1.140625" customWidth="1"/>
    <col min="3" max="3" width="20.140625" customWidth="1"/>
    <col min="4" max="4" width="1.7109375" customWidth="1"/>
    <col min="5" max="5" width="18.42578125" customWidth="1"/>
    <col min="6" max="6" width="6.85546875" customWidth="1"/>
    <col min="7" max="7" width="18.85546875" customWidth="1"/>
    <col min="8" max="8" width="1.7109375" customWidth="1"/>
    <col min="9" max="9" width="25.85546875" customWidth="1"/>
    <col min="10" max="10" width="1.5703125" customWidth="1"/>
    <col min="11" max="11" width="30.5703125" customWidth="1"/>
    <col min="14" max="14" width="1.5703125" customWidth="1"/>
    <col min="16" max="16" width="1.5703125" customWidth="1"/>
    <col min="18" max="18" width="1.42578125" customWidth="1"/>
    <col min="20" max="20" width="13.28515625" customWidth="1"/>
    <col min="21" max="21" width="1.85546875" customWidth="1"/>
    <col min="22" max="22" width="13.28515625" customWidth="1"/>
    <col min="23" max="23" width="1.7109375" customWidth="1"/>
    <col min="38" max="38" width="16.7109375" bestFit="1" customWidth="1"/>
    <col min="46" max="46" width="10" bestFit="1" customWidth="1"/>
    <col min="47" max="47" width="11" bestFit="1" customWidth="1"/>
  </cols>
  <sheetData>
    <row r="1" spans="1:47" ht="51" customHeight="1" x14ac:dyDescent="0.2">
      <c r="A1" s="73" t="s">
        <v>143</v>
      </c>
      <c r="B1" s="72"/>
      <c r="C1" s="72"/>
      <c r="D1" s="72"/>
      <c r="E1" s="72"/>
      <c r="F1" s="72"/>
      <c r="G1" s="72"/>
      <c r="H1" s="72"/>
      <c r="I1" s="72"/>
      <c r="J1" s="72"/>
      <c r="K1" s="72"/>
      <c r="M1" s="98" t="s">
        <v>142</v>
      </c>
      <c r="N1" s="98"/>
      <c r="O1" s="98"/>
      <c r="P1" s="98"/>
      <c r="Q1" s="98"/>
      <c r="R1" s="98"/>
      <c r="S1" s="98"/>
      <c r="T1" s="98"/>
      <c r="U1" s="98"/>
      <c r="V1" s="98"/>
      <c r="W1" s="98"/>
      <c r="X1" s="98"/>
      <c r="Y1" s="98"/>
      <c r="Z1" s="66"/>
      <c r="AA1" s="66"/>
      <c r="AT1" t="s">
        <v>78</v>
      </c>
      <c r="AU1" t="s">
        <v>79</v>
      </c>
    </row>
    <row r="2" spans="1:47" x14ac:dyDescent="0.2">
      <c r="A2" s="26" t="s">
        <v>80</v>
      </c>
      <c r="B2" s="10"/>
      <c r="C2" s="10"/>
      <c r="D2" s="10"/>
      <c r="E2" s="10"/>
      <c r="F2" s="10"/>
      <c r="G2" s="10"/>
      <c r="H2" s="10"/>
      <c r="I2" s="10"/>
      <c r="J2" s="10"/>
      <c r="K2" s="10"/>
      <c r="M2" s="71" t="s">
        <v>140</v>
      </c>
      <c r="N2" s="69"/>
      <c r="O2" s="71" t="s">
        <v>141</v>
      </c>
      <c r="P2" s="63"/>
      <c r="Q2" s="71" t="s">
        <v>140</v>
      </c>
      <c r="R2" s="63"/>
      <c r="S2" s="71" t="s">
        <v>141</v>
      </c>
      <c r="T2" s="71" t="s">
        <v>140</v>
      </c>
      <c r="U2" s="69"/>
      <c r="V2" s="71" t="s">
        <v>141</v>
      </c>
      <c r="W2" s="63"/>
      <c r="X2" s="71" t="s">
        <v>140</v>
      </c>
      <c r="Y2" s="71" t="s">
        <v>141</v>
      </c>
      <c r="Z2" s="66"/>
      <c r="AA2" s="66"/>
      <c r="AT2" s="121">
        <f>AT3</f>
        <v>39.429342667378393</v>
      </c>
      <c r="AU2" s="121">
        <v>1000</v>
      </c>
    </row>
    <row r="3" spans="1:47" x14ac:dyDescent="0.2">
      <c r="A3" s="56" t="s">
        <v>100</v>
      </c>
      <c r="B3" s="57"/>
      <c r="C3" s="57"/>
      <c r="D3" s="57"/>
      <c r="E3" s="57"/>
      <c r="F3" s="57"/>
      <c r="G3" s="57"/>
      <c r="H3" s="57"/>
      <c r="I3" s="57"/>
      <c r="J3" s="25"/>
      <c r="K3" s="25"/>
      <c r="Z3" s="66"/>
      <c r="AA3" s="66"/>
      <c r="AT3" s="121">
        <f>G28</f>
        <v>39.429342667378393</v>
      </c>
      <c r="AU3" s="121">
        <f>G26</f>
        <v>30</v>
      </c>
    </row>
    <row r="4" spans="1:47" x14ac:dyDescent="0.2">
      <c r="A4" s="115" t="s">
        <v>0</v>
      </c>
      <c r="B4" s="116"/>
      <c r="C4" s="116"/>
      <c r="D4" s="116"/>
      <c r="E4" s="116"/>
      <c r="F4" s="116"/>
      <c r="G4" s="116"/>
      <c r="H4" s="116"/>
      <c r="I4" s="116"/>
      <c r="J4" s="25"/>
      <c r="K4" s="25"/>
      <c r="M4" s="70" t="s">
        <v>94</v>
      </c>
      <c r="N4" s="70"/>
      <c r="O4" s="78">
        <f>G8</f>
        <v>36.860182625450278</v>
      </c>
      <c r="P4" s="68"/>
      <c r="Q4" s="70" t="s">
        <v>97</v>
      </c>
      <c r="R4" s="63"/>
      <c r="S4" s="89">
        <v>0</v>
      </c>
      <c r="T4" s="70" t="s">
        <v>126</v>
      </c>
      <c r="U4" s="70"/>
      <c r="V4" s="90">
        <v>0</v>
      </c>
      <c r="W4" s="68"/>
      <c r="X4" s="70" t="s">
        <v>130</v>
      </c>
      <c r="Y4" s="89">
        <v>0</v>
      </c>
      <c r="Z4" s="66"/>
      <c r="AA4" s="66"/>
      <c r="AL4" s="79">
        <f t="shared" ref="AL4:AL10" si="0">O4^2</f>
        <v>1358.6730631815465</v>
      </c>
      <c r="AM4">
        <f>S4^2</f>
        <v>0</v>
      </c>
      <c r="AN4">
        <f t="shared" ref="AN4:AN10" si="1">V4^2</f>
        <v>0</v>
      </c>
      <c r="AO4">
        <f t="shared" ref="AO4:AO10" si="2">Y4^2</f>
        <v>0</v>
      </c>
      <c r="AT4" s="121">
        <f>1.8*G28</f>
        <v>70.972816801281112</v>
      </c>
      <c r="AU4" s="121">
        <f>G26*1.0001</f>
        <v>30.003</v>
      </c>
    </row>
    <row r="5" spans="1:47" x14ac:dyDescent="0.2">
      <c r="A5" s="60" t="s">
        <v>151</v>
      </c>
      <c r="C5" s="100" t="s">
        <v>9</v>
      </c>
      <c r="D5" s="101"/>
      <c r="E5" s="101"/>
      <c r="F5" s="102"/>
      <c r="I5" s="85" t="s">
        <v>9</v>
      </c>
      <c r="J5" s="25"/>
      <c r="K5" s="25"/>
      <c r="M5" s="70" t="s">
        <v>101</v>
      </c>
      <c r="N5" s="70"/>
      <c r="O5" s="89">
        <v>0</v>
      </c>
      <c r="P5" s="68"/>
      <c r="Q5" s="70" t="s">
        <v>111</v>
      </c>
      <c r="R5" s="63"/>
      <c r="S5" s="89">
        <v>0</v>
      </c>
      <c r="T5" s="70" t="s">
        <v>120</v>
      </c>
      <c r="U5" s="70"/>
      <c r="V5" s="90">
        <v>0</v>
      </c>
      <c r="W5" s="68"/>
      <c r="X5" s="70" t="s">
        <v>131</v>
      </c>
      <c r="Y5" s="89">
        <v>0</v>
      </c>
      <c r="Z5" s="66"/>
      <c r="AA5" s="66"/>
      <c r="AL5">
        <f t="shared" si="0"/>
        <v>0</v>
      </c>
      <c r="AM5">
        <f t="shared" ref="AM5:AM10" si="3">S5^2</f>
        <v>0</v>
      </c>
      <c r="AN5">
        <f t="shared" si="1"/>
        <v>0</v>
      </c>
      <c r="AO5">
        <f t="shared" si="2"/>
        <v>0</v>
      </c>
      <c r="AT5" s="121">
        <f>1.8001*G28</f>
        <v>70.976759735547844</v>
      </c>
      <c r="AU5" s="121">
        <v>5</v>
      </c>
    </row>
    <row r="6" spans="1:47" x14ac:dyDescent="0.2">
      <c r="A6" s="51"/>
      <c r="B6" s="48"/>
      <c r="C6" s="48"/>
      <c r="D6" s="48"/>
      <c r="E6" s="48"/>
      <c r="F6" s="48"/>
      <c r="G6" s="48"/>
      <c r="H6" s="48"/>
      <c r="I6" s="48"/>
      <c r="J6" s="10"/>
      <c r="K6" s="10"/>
      <c r="M6" s="70" t="s">
        <v>106</v>
      </c>
      <c r="N6" s="70"/>
      <c r="O6" s="89">
        <v>20</v>
      </c>
      <c r="P6" s="68"/>
      <c r="Q6" s="70" t="s">
        <v>112</v>
      </c>
      <c r="R6" s="63"/>
      <c r="S6" s="89">
        <v>0</v>
      </c>
      <c r="T6" s="70" t="s">
        <v>121</v>
      </c>
      <c r="U6" s="70"/>
      <c r="V6" s="90">
        <v>0</v>
      </c>
      <c r="W6" s="68"/>
      <c r="X6" s="70" t="s">
        <v>132</v>
      </c>
      <c r="Y6" s="89">
        <v>0</v>
      </c>
      <c r="Z6" s="66"/>
      <c r="AA6" s="66"/>
      <c r="AL6">
        <f t="shared" si="0"/>
        <v>400</v>
      </c>
      <c r="AM6">
        <f t="shared" si="3"/>
        <v>0</v>
      </c>
      <c r="AN6">
        <f t="shared" si="1"/>
        <v>0</v>
      </c>
      <c r="AO6">
        <f t="shared" si="2"/>
        <v>0</v>
      </c>
      <c r="AT6" s="121">
        <f>(G21/100)*G28</f>
        <v>78.858685334756785</v>
      </c>
      <c r="AU6" s="121">
        <v>4.9991000000000003</v>
      </c>
    </row>
    <row r="7" spans="1:47" ht="26.25" customHeight="1" x14ac:dyDescent="0.2">
      <c r="A7" s="95" t="s">
        <v>159</v>
      </c>
      <c r="B7" s="48"/>
      <c r="C7" s="48"/>
      <c r="D7" s="48"/>
      <c r="E7" s="48"/>
      <c r="F7" s="48"/>
      <c r="G7" s="75">
        <f>S16/(S17*1.73)</f>
        <v>33.509256932227522</v>
      </c>
      <c r="H7" s="48"/>
      <c r="I7" s="118" t="s">
        <v>148</v>
      </c>
      <c r="J7" s="118"/>
      <c r="K7" s="118"/>
      <c r="M7" s="70" t="s">
        <v>102</v>
      </c>
      <c r="N7" s="70"/>
      <c r="O7" s="89">
        <v>0</v>
      </c>
      <c r="P7" s="68"/>
      <c r="Q7" s="70" t="s">
        <v>113</v>
      </c>
      <c r="R7" s="63"/>
      <c r="S7" s="89">
        <v>0</v>
      </c>
      <c r="T7" s="70" t="s">
        <v>122</v>
      </c>
      <c r="U7" s="70"/>
      <c r="V7" s="90">
        <v>0</v>
      </c>
      <c r="W7" s="68"/>
      <c r="X7" s="70" t="s">
        <v>133</v>
      </c>
      <c r="Y7" s="89">
        <v>0</v>
      </c>
      <c r="Z7" s="66"/>
      <c r="AA7" s="66"/>
      <c r="AL7">
        <f t="shared" si="0"/>
        <v>0</v>
      </c>
      <c r="AM7">
        <f t="shared" si="3"/>
        <v>0</v>
      </c>
      <c r="AN7">
        <f t="shared" si="1"/>
        <v>0</v>
      </c>
      <c r="AO7">
        <f t="shared" si="2"/>
        <v>0</v>
      </c>
      <c r="AS7" s="7"/>
      <c r="AT7" s="121">
        <f>(G21*1.001/100)*G28</f>
        <v>78.937544020091536</v>
      </c>
      <c r="AU7" s="121">
        <f>0.5</f>
        <v>0.5</v>
      </c>
    </row>
    <row r="8" spans="1:47" ht="24.75" customHeight="1" x14ac:dyDescent="0.2">
      <c r="A8" s="96" t="s">
        <v>160</v>
      </c>
      <c r="B8" s="50"/>
      <c r="C8" s="50"/>
      <c r="D8" s="50"/>
      <c r="E8" s="50"/>
      <c r="F8" s="50"/>
      <c r="G8" s="75">
        <f>1.1*G7</f>
        <v>36.860182625450278</v>
      </c>
      <c r="H8" s="50"/>
      <c r="I8" s="117" t="s">
        <v>149</v>
      </c>
      <c r="J8" s="117"/>
      <c r="K8" s="117"/>
      <c r="M8" s="70" t="s">
        <v>95</v>
      </c>
      <c r="N8" s="70"/>
      <c r="O8" s="89">
        <v>0</v>
      </c>
      <c r="P8" s="68"/>
      <c r="Q8" s="70" t="s">
        <v>114</v>
      </c>
      <c r="R8" s="63"/>
      <c r="S8" s="89">
        <v>0</v>
      </c>
      <c r="T8" s="70" t="s">
        <v>123</v>
      </c>
      <c r="U8" s="70"/>
      <c r="V8" s="90">
        <v>0</v>
      </c>
      <c r="W8" s="68"/>
      <c r="X8" s="70" t="s">
        <v>134</v>
      </c>
      <c r="Y8" s="89">
        <v>0</v>
      </c>
      <c r="Z8" s="66"/>
      <c r="AA8" s="66"/>
      <c r="AL8">
        <f t="shared" si="0"/>
        <v>0</v>
      </c>
      <c r="AM8">
        <f t="shared" si="3"/>
        <v>0</v>
      </c>
      <c r="AN8">
        <f t="shared" si="1"/>
        <v>0</v>
      </c>
      <c r="AO8">
        <f t="shared" si="2"/>
        <v>0</v>
      </c>
      <c r="AT8" s="121">
        <f>6*G28</f>
        <v>236.57605600427036</v>
      </c>
      <c r="AU8" s="121">
        <v>0.49998999999999999</v>
      </c>
    </row>
    <row r="9" spans="1:47" ht="42" customHeight="1" x14ac:dyDescent="0.2">
      <c r="A9" s="49" t="s">
        <v>81</v>
      </c>
      <c r="B9" s="50"/>
      <c r="C9" s="50"/>
      <c r="D9" s="50"/>
      <c r="E9" s="50"/>
      <c r="F9" s="50"/>
      <c r="G9" s="88">
        <v>0.7</v>
      </c>
      <c r="H9" s="50"/>
      <c r="I9" s="117" t="s">
        <v>158</v>
      </c>
      <c r="J9" s="117"/>
      <c r="K9" s="117"/>
      <c r="M9" s="70" t="s">
        <v>107</v>
      </c>
      <c r="N9" s="70"/>
      <c r="O9" s="89">
        <v>0</v>
      </c>
      <c r="P9" s="68"/>
      <c r="Q9" s="70" t="s">
        <v>115</v>
      </c>
      <c r="R9" s="63"/>
      <c r="S9" s="89">
        <v>0</v>
      </c>
      <c r="T9" s="70" t="s">
        <v>124</v>
      </c>
      <c r="U9" s="70"/>
      <c r="V9" s="90">
        <v>0</v>
      </c>
      <c r="W9" s="68"/>
      <c r="X9" s="70" t="s">
        <v>135</v>
      </c>
      <c r="Y9" s="89">
        <v>0</v>
      </c>
      <c r="Z9" s="66"/>
      <c r="AA9" s="66"/>
      <c r="AL9">
        <f t="shared" si="0"/>
        <v>0</v>
      </c>
      <c r="AM9">
        <f t="shared" si="3"/>
        <v>0</v>
      </c>
      <c r="AN9">
        <f t="shared" si="1"/>
        <v>0</v>
      </c>
      <c r="AO9">
        <f t="shared" si="2"/>
        <v>0</v>
      </c>
    </row>
    <row r="10" spans="1:47" ht="30.75" customHeight="1" x14ac:dyDescent="0.2">
      <c r="A10" s="49" t="s">
        <v>153</v>
      </c>
      <c r="B10" s="50"/>
      <c r="C10" s="50"/>
      <c r="D10" s="50"/>
      <c r="E10" s="50"/>
      <c r="F10" s="50"/>
      <c r="G10" s="76">
        <f>SQRT((G8^2)+(G9*RMSHARM)^2)</f>
        <v>39.429342667378393</v>
      </c>
      <c r="H10" s="50"/>
      <c r="I10" s="117" t="str">
        <f>"THIS IS THE RECOMMENDED OVERLOAD RELAY SETTING PROVIDING "&amp;(1-G9)*100&amp;"% OF MARGIN FOR HARMONIC RATING. "</f>
        <v xml:space="preserve">THIS IS THE RECOMMENDED OVERLOAD RELAY SETTING PROVIDING 30% OF MARGIN FOR HARMONIC RATING. </v>
      </c>
      <c r="J10" s="117"/>
      <c r="K10" s="117"/>
      <c r="M10" s="70" t="s">
        <v>96</v>
      </c>
      <c r="N10" s="70"/>
      <c r="O10" s="89">
        <v>0</v>
      </c>
      <c r="P10" s="68"/>
      <c r="Q10" s="70" t="s">
        <v>116</v>
      </c>
      <c r="R10" s="63"/>
      <c r="S10" s="89">
        <v>0</v>
      </c>
      <c r="T10" s="70" t="s">
        <v>125</v>
      </c>
      <c r="U10" s="70"/>
      <c r="V10" s="90">
        <v>0</v>
      </c>
      <c r="W10" s="68"/>
      <c r="X10" s="70" t="s">
        <v>136</v>
      </c>
      <c r="Y10" s="89">
        <v>0</v>
      </c>
      <c r="Z10" s="66"/>
      <c r="AA10" s="66"/>
      <c r="AL10">
        <f t="shared" si="0"/>
        <v>0</v>
      </c>
      <c r="AM10">
        <f t="shared" si="3"/>
        <v>0</v>
      </c>
      <c r="AN10">
        <f t="shared" si="1"/>
        <v>0</v>
      </c>
      <c r="AO10">
        <f t="shared" si="2"/>
        <v>0</v>
      </c>
    </row>
    <row r="11" spans="1:47" ht="37.5" customHeight="1" x14ac:dyDescent="0.2">
      <c r="A11" s="49" t="s">
        <v>150</v>
      </c>
      <c r="B11" s="50"/>
      <c r="C11" s="50"/>
      <c r="D11" s="50"/>
      <c r="E11" s="50"/>
      <c r="F11" s="50"/>
      <c r="G11" s="76">
        <f>rms</f>
        <v>41.936536137138773</v>
      </c>
      <c r="H11" s="50"/>
      <c r="I11" s="103" t="s">
        <v>154</v>
      </c>
      <c r="J11" s="103"/>
      <c r="K11" s="103"/>
      <c r="M11" s="70" t="s">
        <v>108</v>
      </c>
      <c r="N11" s="70"/>
      <c r="O11" s="89">
        <v>0</v>
      </c>
      <c r="P11" s="68"/>
      <c r="Q11" s="70" t="s">
        <v>119</v>
      </c>
      <c r="R11" s="63"/>
      <c r="S11" s="89">
        <v>0</v>
      </c>
      <c r="T11" s="70" t="s">
        <v>127</v>
      </c>
      <c r="U11" s="70"/>
      <c r="V11" s="90">
        <v>0</v>
      </c>
      <c r="W11" s="68"/>
      <c r="X11" s="70" t="s">
        <v>137</v>
      </c>
      <c r="Y11" s="89">
        <v>0</v>
      </c>
      <c r="Z11" s="66"/>
      <c r="AA11" s="66"/>
    </row>
    <row r="12" spans="1:47" x14ac:dyDescent="0.2">
      <c r="A12" s="27"/>
      <c r="B12" s="25"/>
      <c r="C12" s="25"/>
      <c r="D12" s="25"/>
      <c r="E12" s="25"/>
      <c r="F12" s="25"/>
      <c r="G12" s="25"/>
      <c r="H12" s="25"/>
      <c r="I12" s="25"/>
      <c r="J12" s="25"/>
      <c r="K12" s="25"/>
      <c r="M12" s="70" t="s">
        <v>109</v>
      </c>
      <c r="N12" s="70"/>
      <c r="O12" s="89">
        <v>0</v>
      </c>
      <c r="P12" s="68"/>
      <c r="Q12" s="70" t="s">
        <v>118</v>
      </c>
      <c r="R12" s="63"/>
      <c r="S12" s="89">
        <v>0</v>
      </c>
      <c r="T12" s="70" t="s">
        <v>128</v>
      </c>
      <c r="U12" s="70"/>
      <c r="V12" s="90">
        <v>0</v>
      </c>
      <c r="W12" s="68"/>
      <c r="X12" s="70" t="s">
        <v>138</v>
      </c>
      <c r="Y12" s="89">
        <v>0</v>
      </c>
      <c r="Z12" s="66"/>
      <c r="AA12" s="66"/>
      <c r="AL12">
        <f>O11^2</f>
        <v>0</v>
      </c>
      <c r="AM12">
        <f>S11^2</f>
        <v>0</v>
      </c>
      <c r="AN12">
        <f>V11^2</f>
        <v>0</v>
      </c>
      <c r="AO12">
        <f>Y11^2</f>
        <v>0</v>
      </c>
    </row>
    <row r="13" spans="1:47" ht="25.5" x14ac:dyDescent="0.2">
      <c r="A13" s="28" t="s">
        <v>34</v>
      </c>
      <c r="B13" s="29"/>
      <c r="C13" s="4" t="s">
        <v>1</v>
      </c>
      <c r="D13" s="29"/>
      <c r="E13" s="3" t="s">
        <v>21</v>
      </c>
      <c r="F13" s="29"/>
      <c r="G13" s="4" t="s">
        <v>3</v>
      </c>
      <c r="H13" s="30"/>
      <c r="I13" s="4" t="s">
        <v>35</v>
      </c>
      <c r="J13" s="25"/>
      <c r="K13" s="6" t="s">
        <v>36</v>
      </c>
      <c r="M13" s="70" t="s">
        <v>110</v>
      </c>
      <c r="N13" s="70"/>
      <c r="O13" s="89">
        <v>0</v>
      </c>
      <c r="P13" s="68"/>
      <c r="Q13" s="70" t="s">
        <v>117</v>
      </c>
      <c r="R13" s="63"/>
      <c r="S13" s="89">
        <v>0</v>
      </c>
      <c r="T13" s="70" t="s">
        <v>129</v>
      </c>
      <c r="U13" s="70"/>
      <c r="V13" s="90">
        <v>0</v>
      </c>
      <c r="W13" s="68"/>
      <c r="X13" s="70" t="s">
        <v>139</v>
      </c>
      <c r="Y13" s="89">
        <v>0</v>
      </c>
      <c r="Z13" s="66"/>
      <c r="AA13" s="66"/>
      <c r="AL13">
        <f>O12^2</f>
        <v>0</v>
      </c>
      <c r="AM13">
        <f>S12^2</f>
        <v>0</v>
      </c>
      <c r="AN13">
        <f>V12^2</f>
        <v>0</v>
      </c>
      <c r="AO13">
        <f>Y12^2</f>
        <v>0</v>
      </c>
      <c r="AT13" s="8">
        <f>G10</f>
        <v>39.429342667378393</v>
      </c>
      <c r="AU13">
        <v>1E-4</v>
      </c>
    </row>
    <row r="14" spans="1:47" x14ac:dyDescent="0.2">
      <c r="A14" s="27"/>
      <c r="B14" s="25"/>
      <c r="C14" s="25"/>
      <c r="D14" s="25"/>
      <c r="E14" s="25"/>
      <c r="F14" s="25"/>
      <c r="G14" s="25"/>
      <c r="H14" s="25"/>
      <c r="I14" s="25"/>
      <c r="J14" s="25"/>
      <c r="K14" s="25"/>
      <c r="Z14" s="66"/>
      <c r="AA14" s="66"/>
      <c r="AL14">
        <f>O13^2</f>
        <v>0</v>
      </c>
      <c r="AM14">
        <f>S13^2</f>
        <v>0</v>
      </c>
      <c r="AN14">
        <f>V13^2</f>
        <v>0</v>
      </c>
      <c r="AO14">
        <f>Y13^2</f>
        <v>0</v>
      </c>
      <c r="AT14" s="8">
        <f>AT13*1.00001</f>
        <v>39.429736960805066</v>
      </c>
      <c r="AU14">
        <v>1000</v>
      </c>
    </row>
    <row r="15" spans="1:47" ht="110.25" customHeight="1" x14ac:dyDescent="0.2">
      <c r="A15" s="114" t="s">
        <v>16</v>
      </c>
      <c r="B15" s="29"/>
      <c r="C15" s="43" t="s">
        <v>11</v>
      </c>
      <c r="D15" s="9"/>
      <c r="E15" s="43" t="s">
        <v>29</v>
      </c>
      <c r="F15" s="9"/>
      <c r="G15" s="43" t="s">
        <v>18</v>
      </c>
      <c r="H15" s="10"/>
      <c r="I15" s="11" t="s">
        <v>66</v>
      </c>
      <c r="J15" s="10"/>
      <c r="K15" s="12" t="s">
        <v>67</v>
      </c>
      <c r="M15" s="67" t="s">
        <v>9</v>
      </c>
      <c r="N15" s="67"/>
      <c r="O15" s="66"/>
      <c r="P15" s="66"/>
      <c r="Q15" s="66"/>
      <c r="R15" s="66"/>
      <c r="S15" s="66"/>
      <c r="T15" s="66"/>
      <c r="U15" s="66"/>
      <c r="V15" s="66"/>
      <c r="W15" s="66"/>
      <c r="X15" s="66"/>
      <c r="Y15" s="66"/>
      <c r="Z15" s="66"/>
      <c r="AA15" s="66"/>
      <c r="AL15">
        <f>SQRT(SUM(squaredvalues))</f>
        <v>41.936536137138773</v>
      </c>
      <c r="AS15" t="s">
        <v>9</v>
      </c>
    </row>
    <row r="16" spans="1:47" ht="67.5" customHeight="1" x14ac:dyDescent="0.2">
      <c r="A16" s="114"/>
      <c r="B16" s="29"/>
      <c r="C16" s="43" t="s">
        <v>12</v>
      </c>
      <c r="D16" s="9"/>
      <c r="E16" s="43" t="s">
        <v>22</v>
      </c>
      <c r="F16" s="9"/>
      <c r="G16" s="43">
        <v>2</v>
      </c>
      <c r="H16" s="10"/>
      <c r="I16" s="11" t="s">
        <v>162</v>
      </c>
      <c r="J16" s="10"/>
      <c r="K16" s="12" t="s">
        <v>161</v>
      </c>
      <c r="M16" s="99" t="s">
        <v>144</v>
      </c>
      <c r="N16" s="99"/>
      <c r="O16" s="99"/>
      <c r="P16" s="99"/>
      <c r="Q16" s="99"/>
      <c r="R16" s="77"/>
      <c r="S16" s="91">
        <v>800</v>
      </c>
      <c r="T16" s="74" t="s">
        <v>147</v>
      </c>
      <c r="AL16" s="97">
        <f>SQRT(rms^2-AL4)</f>
        <v>19.999999999999993</v>
      </c>
      <c r="AS16" t="s">
        <v>9</v>
      </c>
    </row>
    <row r="17" spans="1:20" ht="49.5" customHeight="1" x14ac:dyDescent="0.2">
      <c r="A17" s="114"/>
      <c r="B17" s="29"/>
      <c r="C17" s="44" t="s">
        <v>13</v>
      </c>
      <c r="D17" s="22"/>
      <c r="E17" s="44" t="s">
        <v>23</v>
      </c>
      <c r="F17" s="22"/>
      <c r="G17" s="44" t="s">
        <v>19</v>
      </c>
      <c r="H17" s="14"/>
      <c r="I17" s="23" t="s">
        <v>69</v>
      </c>
      <c r="J17" s="14"/>
      <c r="K17" s="16" t="s">
        <v>37</v>
      </c>
      <c r="M17" s="99" t="s">
        <v>145</v>
      </c>
      <c r="N17" s="99"/>
      <c r="O17" s="99"/>
      <c r="P17" s="99"/>
      <c r="Q17" s="99"/>
      <c r="R17" s="77"/>
      <c r="S17" s="91">
        <v>13.8</v>
      </c>
      <c r="T17" s="74" t="s">
        <v>146</v>
      </c>
    </row>
    <row r="18" spans="1:20" ht="129" customHeight="1" x14ac:dyDescent="0.2">
      <c r="A18" s="114"/>
      <c r="B18" s="29"/>
      <c r="C18" s="43" t="s">
        <v>4</v>
      </c>
      <c r="D18" s="9"/>
      <c r="E18" s="43" t="s">
        <v>24</v>
      </c>
      <c r="F18" s="9"/>
      <c r="G18" s="43">
        <f>IF(100*ROUND(G8/G10-0.1,2)&gt;70,70,100*ROUND(G8/G10-0.1,2))</f>
        <v>70</v>
      </c>
      <c r="H18" s="10"/>
      <c r="I18" s="11" t="str">
        <f>"Undercurrent detection (% of current dial setting below). Or "&amp;((ROUND(G18*G28/100,1)))&amp;" amps based on the present dial setting."</f>
        <v>Undercurrent detection (% of current dial setting below). Or 27.6 amps based on the present dial setting.</v>
      </c>
      <c r="J18" s="10"/>
      <c r="K18" s="12" t="str">
        <f>"A setting no greater than "&amp;100*ROUND(G8/G10,2)&amp;" should be used. A greater setting could cause nuisance trips. This setting will allow for the detection of blown fuses, etc."</f>
        <v>A setting no greater than 93 should be used. A greater setting could cause nuisance trips. This setting will allow for the detection of blown fuses, etc.</v>
      </c>
      <c r="M18" s="61" t="s">
        <v>9</v>
      </c>
      <c r="N18" s="61"/>
    </row>
    <row r="19" spans="1:20" ht="24.75" customHeight="1" x14ac:dyDescent="0.2">
      <c r="A19" s="114"/>
      <c r="B19" s="29"/>
      <c r="C19" s="45" t="s">
        <v>99</v>
      </c>
      <c r="D19" s="14"/>
      <c r="E19" s="45" t="s">
        <v>25</v>
      </c>
      <c r="F19" s="14"/>
      <c r="G19" s="45" t="s">
        <v>19</v>
      </c>
      <c r="H19" s="14"/>
      <c r="I19" s="23" t="s">
        <v>30</v>
      </c>
      <c r="J19" s="14"/>
      <c r="K19" s="16" t="s">
        <v>70</v>
      </c>
      <c r="M19" s="60" t="s">
        <v>9</v>
      </c>
      <c r="N19" s="60"/>
    </row>
    <row r="20" spans="1:20" ht="74.25" customHeight="1" x14ac:dyDescent="0.2">
      <c r="A20" s="114"/>
      <c r="B20" s="29"/>
      <c r="C20" s="43" t="s">
        <v>14</v>
      </c>
      <c r="D20" s="9"/>
      <c r="E20" s="43" t="s">
        <v>23</v>
      </c>
      <c r="F20" s="9"/>
      <c r="G20" s="43" t="s">
        <v>20</v>
      </c>
      <c r="H20" s="10"/>
      <c r="I20" s="11" t="s">
        <v>76</v>
      </c>
      <c r="J20" s="10"/>
      <c r="K20" s="87" t="str">
        <f>"Feature is enabled to allow for long-time over-current trip. This function will cause a trip at 180% of the current dial setting or "&amp;ROUND(1.8*G28,1)&amp;" amps at 5 seconds."</f>
        <v>Feature is enabled to allow for long-time over-current trip. This function will cause a trip at 180% of the current dial setting or 71 amps at 5 seconds.</v>
      </c>
      <c r="M20" s="60" t="s">
        <v>9</v>
      </c>
      <c r="N20" s="60"/>
    </row>
    <row r="21" spans="1:20" ht="64.5" customHeight="1" x14ac:dyDescent="0.2">
      <c r="A21" s="114"/>
      <c r="B21" s="29"/>
      <c r="C21" s="44" t="s">
        <v>5</v>
      </c>
      <c r="D21" s="22"/>
      <c r="E21" s="44" t="s">
        <v>26</v>
      </c>
      <c r="F21" s="22"/>
      <c r="G21" s="52">
        <v>200</v>
      </c>
      <c r="H21" s="22"/>
      <c r="I21" s="23" t="s">
        <v>83</v>
      </c>
      <c r="J21" s="22"/>
      <c r="K21" s="16" t="str">
        <f>"This setting is used for short-time over-current detection. Pickup occurs at this setting (in percent) multiplied by the current dial setting in 0.5 seconds or "&amp;(ROUND(G21/100*G28,1))&amp;" amps"</f>
        <v>This setting is used for short-time over-current detection. Pickup occurs at this setting (in percent) multiplied by the current dial setting in 0.5 seconds or 78.9 amps</v>
      </c>
      <c r="L21" s="7"/>
      <c r="M21" s="62" t="s">
        <v>9</v>
      </c>
      <c r="N21" s="62"/>
    </row>
    <row r="22" spans="1:20" ht="38.25" x14ac:dyDescent="0.2">
      <c r="A22" s="114"/>
      <c r="B22" s="29"/>
      <c r="C22" s="43" t="s">
        <v>15</v>
      </c>
      <c r="D22" s="9"/>
      <c r="E22" s="43" t="s">
        <v>27</v>
      </c>
      <c r="F22" s="9"/>
      <c r="G22" s="94">
        <v>10</v>
      </c>
      <c r="H22" s="10"/>
      <c r="I22" s="11" t="s">
        <v>31</v>
      </c>
      <c r="J22" s="10"/>
      <c r="K22" s="12" t="str">
        <f>"CT RATIO = "&amp;5*G22&amp;"/5"</f>
        <v>CT RATIO = 50/5</v>
      </c>
      <c r="M22" s="60" t="s">
        <v>9</v>
      </c>
      <c r="N22" s="60"/>
    </row>
    <row r="23" spans="1:20" ht="72.75" customHeight="1" x14ac:dyDescent="0.2">
      <c r="A23" s="114"/>
      <c r="B23" s="29"/>
      <c r="C23" s="44" t="s">
        <v>6</v>
      </c>
      <c r="D23" s="22"/>
      <c r="E23" s="44" t="s">
        <v>23</v>
      </c>
      <c r="F23" s="22"/>
      <c r="G23" s="44" t="s">
        <v>20</v>
      </c>
      <c r="H23" s="14"/>
      <c r="I23" s="23" t="s">
        <v>32</v>
      </c>
      <c r="J23" s="14"/>
      <c r="K23" s="16" t="s">
        <v>38</v>
      </c>
      <c r="L23" s="1"/>
      <c r="M23" s="60" t="s">
        <v>9</v>
      </c>
      <c r="N23" s="60"/>
    </row>
    <row r="24" spans="1:20" ht="29.25" customHeight="1" x14ac:dyDescent="0.2">
      <c r="A24" s="114"/>
      <c r="B24" s="29"/>
      <c r="C24" s="46" t="s">
        <v>7</v>
      </c>
      <c r="D24" s="10"/>
      <c r="E24" s="46" t="s">
        <v>7</v>
      </c>
      <c r="F24" s="10"/>
      <c r="G24" s="46" t="s">
        <v>7</v>
      </c>
      <c r="H24" s="10"/>
      <c r="I24" s="11" t="s">
        <v>33</v>
      </c>
      <c r="J24" s="10"/>
      <c r="K24" s="12" t="s">
        <v>39</v>
      </c>
      <c r="M24" s="60" t="s">
        <v>9</v>
      </c>
      <c r="N24" s="60"/>
    </row>
    <row r="25" spans="1:20" ht="8.25" customHeight="1" x14ac:dyDescent="0.2">
      <c r="A25" s="27"/>
      <c r="B25" s="25"/>
      <c r="C25" s="37" t="s">
        <v>9</v>
      </c>
      <c r="D25" s="25"/>
      <c r="E25" s="37"/>
      <c r="F25" s="25"/>
      <c r="G25" s="37" t="s">
        <v>9</v>
      </c>
      <c r="H25" s="25"/>
      <c r="I25" s="31"/>
      <c r="J25" s="25"/>
      <c r="K25" s="32"/>
      <c r="M25" s="60" t="s">
        <v>9</v>
      </c>
      <c r="N25" s="60"/>
    </row>
    <row r="26" spans="1:20" ht="78.75" customHeight="1" x14ac:dyDescent="0.2">
      <c r="A26" s="114" t="s">
        <v>17</v>
      </c>
      <c r="B26" s="29"/>
      <c r="C26" s="5" t="s">
        <v>8</v>
      </c>
      <c r="D26" s="5"/>
      <c r="E26" s="5" t="s">
        <v>10</v>
      </c>
      <c r="F26" s="5"/>
      <c r="G26" s="5">
        <v>30</v>
      </c>
      <c r="H26" s="10"/>
      <c r="I26" s="11" t="s">
        <v>77</v>
      </c>
      <c r="J26" s="10"/>
      <c r="K26" s="12" t="s">
        <v>98</v>
      </c>
      <c r="M26" s="60" t="s">
        <v>9</v>
      </c>
      <c r="N26" s="60"/>
    </row>
    <row r="27" spans="1:20" ht="5.25" customHeight="1" x14ac:dyDescent="0.2">
      <c r="A27" s="114"/>
      <c r="B27" s="29"/>
      <c r="C27" s="29"/>
      <c r="D27" s="29"/>
      <c r="E27" s="29"/>
      <c r="F27" s="29"/>
      <c r="G27" s="29"/>
      <c r="H27" s="25"/>
      <c r="I27" s="31"/>
      <c r="J27" s="25"/>
      <c r="K27" s="32"/>
      <c r="M27" s="60" t="s">
        <v>9</v>
      </c>
      <c r="N27" s="60"/>
    </row>
    <row r="28" spans="1:20" ht="86.25" customHeight="1" x14ac:dyDescent="0.2">
      <c r="A28" s="114"/>
      <c r="B28" s="29"/>
      <c r="C28" s="5" t="s">
        <v>28</v>
      </c>
      <c r="D28" s="5"/>
      <c r="E28" s="5" t="str">
        <f>(0.5*G22)&amp;" to "&amp;(6.3*G22)&amp;" amps"</f>
        <v>5 to 63 amps</v>
      </c>
      <c r="F28" s="5"/>
      <c r="G28" s="53">
        <f>G10</f>
        <v>39.429342667378393</v>
      </c>
      <c r="H28" s="10"/>
      <c r="I28" s="11" t="s">
        <v>63</v>
      </c>
      <c r="J28" s="10"/>
      <c r="K28" s="12" t="s">
        <v>103</v>
      </c>
      <c r="M28" s="60" t="s">
        <v>9</v>
      </c>
      <c r="N28" s="60"/>
    </row>
    <row r="29" spans="1:20" x14ac:dyDescent="0.2">
      <c r="A29" s="27"/>
      <c r="B29" s="25"/>
      <c r="C29" s="25"/>
      <c r="D29" s="25"/>
      <c r="E29" s="25"/>
      <c r="F29" s="25"/>
      <c r="G29" s="25"/>
      <c r="H29" s="25"/>
      <c r="I29" s="25"/>
      <c r="J29" s="25"/>
      <c r="K29" s="25"/>
    </row>
    <row r="30" spans="1:20" x14ac:dyDescent="0.2">
      <c r="A30" s="27"/>
      <c r="B30" s="25"/>
      <c r="C30" s="25"/>
      <c r="D30" s="25"/>
      <c r="E30" s="25"/>
      <c r="F30" s="25"/>
      <c r="G30" s="25"/>
      <c r="H30" s="25"/>
      <c r="I30" s="25"/>
      <c r="J30" s="25"/>
      <c r="K30" s="25"/>
    </row>
    <row r="31" spans="1:20" ht="26.25" x14ac:dyDescent="0.4">
      <c r="A31" s="24" t="s">
        <v>90</v>
      </c>
      <c r="B31" s="25"/>
      <c r="C31" s="25"/>
      <c r="D31" s="25"/>
      <c r="E31" s="25"/>
      <c r="F31" s="25"/>
      <c r="G31" s="25"/>
      <c r="H31" s="25"/>
      <c r="I31" s="25"/>
      <c r="J31" s="25"/>
      <c r="K31" s="25"/>
    </row>
    <row r="32" spans="1:20" x14ac:dyDescent="0.2">
      <c r="A32" s="112" t="str">
        <f>A3</f>
        <v>BENSHAW INC. SPD SETTINGS SHEET - OVER LOAD RELAY - REACTOR</v>
      </c>
      <c r="B32" s="113"/>
      <c r="C32" s="113"/>
      <c r="D32" s="113"/>
      <c r="E32" s="113"/>
      <c r="F32" s="113"/>
      <c r="G32" s="113"/>
      <c r="H32" s="113"/>
      <c r="I32" s="113"/>
      <c r="J32" s="113"/>
      <c r="K32" s="113"/>
    </row>
    <row r="33" spans="1:11" ht="29.25" customHeight="1" x14ac:dyDescent="0.2">
      <c r="A33" s="106" t="s">
        <v>64</v>
      </c>
      <c r="B33" s="107"/>
      <c r="C33" s="107"/>
      <c r="D33" s="107"/>
      <c r="E33" s="107"/>
      <c r="F33" s="107"/>
      <c r="G33" s="107"/>
      <c r="H33" s="107"/>
      <c r="I33" s="107"/>
      <c r="J33" s="107"/>
      <c r="K33" s="107"/>
    </row>
    <row r="34" spans="1:11" x14ac:dyDescent="0.2">
      <c r="A34" s="27"/>
      <c r="B34" s="25"/>
      <c r="C34" s="25"/>
      <c r="D34" s="25"/>
      <c r="E34" s="25"/>
      <c r="F34" s="25"/>
      <c r="G34" s="25"/>
      <c r="H34" s="25"/>
      <c r="I34" s="25"/>
      <c r="J34" s="25"/>
      <c r="K34" s="25"/>
    </row>
    <row r="35" spans="1:11" x14ac:dyDescent="0.2">
      <c r="A35" s="33" t="s">
        <v>41</v>
      </c>
      <c r="B35" s="34" t="s">
        <v>9</v>
      </c>
      <c r="C35" s="2" t="s">
        <v>40</v>
      </c>
      <c r="D35" s="34"/>
      <c r="E35" s="2" t="s">
        <v>2</v>
      </c>
      <c r="F35" s="35"/>
      <c r="G35" s="25"/>
      <c r="H35" s="25"/>
      <c r="I35" s="25"/>
      <c r="J35" s="25"/>
      <c r="K35" s="25"/>
    </row>
    <row r="36" spans="1:11" x14ac:dyDescent="0.2">
      <c r="A36" s="36"/>
      <c r="B36" s="37"/>
      <c r="C36" s="37"/>
      <c r="D36" s="37"/>
      <c r="E36" s="37"/>
      <c r="F36" s="25"/>
      <c r="G36" s="25"/>
      <c r="H36" s="25"/>
      <c r="I36" s="25"/>
      <c r="J36" s="25"/>
      <c r="K36" s="25"/>
    </row>
    <row r="37" spans="1:11" ht="42.75" customHeight="1" x14ac:dyDescent="0.2">
      <c r="A37" s="38" t="s">
        <v>43</v>
      </c>
      <c r="B37" s="10"/>
      <c r="C37" s="18" t="s">
        <v>51</v>
      </c>
      <c r="D37" s="10"/>
      <c r="E37" s="111" t="str">
        <f>"Filter Bank Reactor has exceeded its current dial setting of "&amp;ROUND(G28,1)&amp;" amps. Reference Menu 1.CHA, 2.dEF, Current Dial setting, and Time Dial settings above. Increasing the Current Dial setting beyond the filter component rating should be done with extreme caution."</f>
        <v>Filter Bank Reactor has exceeded its current dial setting of 39.4 amps. Reference Menu 1.CHA, 2.dEF, Current Dial setting, and Time Dial settings above. Increasing the Current Dial setting beyond the filter component rating should be done with extreme caution.</v>
      </c>
      <c r="F37" s="111"/>
      <c r="G37" s="111"/>
      <c r="H37" s="111"/>
      <c r="I37" s="111"/>
      <c r="J37" s="111"/>
      <c r="K37" s="111"/>
    </row>
    <row r="38" spans="1:11" x14ac:dyDescent="0.2">
      <c r="A38" s="39" t="s">
        <v>44</v>
      </c>
      <c r="B38" s="10"/>
      <c r="C38" s="19" t="s">
        <v>52</v>
      </c>
      <c r="D38" s="10"/>
      <c r="E38" s="105" t="s">
        <v>58</v>
      </c>
      <c r="F38" s="105"/>
      <c r="G38" s="105"/>
      <c r="H38" s="105"/>
      <c r="I38" s="105"/>
      <c r="J38" s="105"/>
      <c r="K38" s="105"/>
    </row>
    <row r="39" spans="1:11" x14ac:dyDescent="0.2">
      <c r="A39" s="40" t="s">
        <v>45</v>
      </c>
      <c r="B39" s="14"/>
      <c r="C39" s="20" t="s">
        <v>42</v>
      </c>
      <c r="D39" s="14"/>
      <c r="E39" s="109" t="s">
        <v>65</v>
      </c>
      <c r="F39" s="109"/>
      <c r="G39" s="109"/>
      <c r="H39" s="109"/>
      <c r="I39" s="109"/>
      <c r="J39" s="109"/>
      <c r="K39" s="109"/>
    </row>
    <row r="40" spans="1:11" ht="40.5" customHeight="1" x14ac:dyDescent="0.2">
      <c r="A40" s="38" t="s">
        <v>46</v>
      </c>
      <c r="B40" s="10"/>
      <c r="C40" s="18" t="s">
        <v>53</v>
      </c>
      <c r="D40" s="10"/>
      <c r="E40" s="108" t="s">
        <v>104</v>
      </c>
      <c r="F40" s="108"/>
      <c r="G40" s="108"/>
      <c r="H40" s="108"/>
      <c r="I40" s="108"/>
      <c r="J40" s="108"/>
      <c r="K40" s="108"/>
    </row>
    <row r="41" spans="1:11" ht="19.5" customHeight="1" x14ac:dyDescent="0.2">
      <c r="A41" s="40" t="s">
        <v>47</v>
      </c>
      <c r="B41" s="14"/>
      <c r="C41" s="20" t="s">
        <v>54</v>
      </c>
      <c r="D41" s="14"/>
      <c r="E41" s="109" t="s">
        <v>59</v>
      </c>
      <c r="F41" s="109"/>
      <c r="G41" s="109"/>
      <c r="H41" s="109"/>
      <c r="I41" s="109"/>
      <c r="J41" s="109"/>
      <c r="K41" s="109"/>
    </row>
    <row r="42" spans="1:11" ht="25.5" x14ac:dyDescent="0.2">
      <c r="A42" s="41" t="s">
        <v>48</v>
      </c>
      <c r="B42" s="10"/>
      <c r="C42" s="13" t="s">
        <v>71</v>
      </c>
      <c r="D42" s="10"/>
      <c r="E42" s="110" t="s">
        <v>60</v>
      </c>
      <c r="F42" s="110"/>
      <c r="G42" s="110"/>
      <c r="H42" s="110"/>
      <c r="I42" s="110"/>
      <c r="J42" s="110"/>
      <c r="K42" s="110"/>
    </row>
    <row r="43" spans="1:11" ht="25.5" x14ac:dyDescent="0.2">
      <c r="A43" s="42" t="s">
        <v>49</v>
      </c>
      <c r="B43" s="14"/>
      <c r="C43" s="15" t="s">
        <v>72</v>
      </c>
      <c r="D43" s="14"/>
      <c r="E43" s="104" t="s">
        <v>73</v>
      </c>
      <c r="F43" s="104"/>
      <c r="G43" s="104"/>
      <c r="H43" s="104"/>
      <c r="I43" s="104"/>
      <c r="J43" s="104"/>
      <c r="K43" s="104"/>
    </row>
    <row r="44" spans="1:11" x14ac:dyDescent="0.2">
      <c r="A44" s="39" t="s">
        <v>56</v>
      </c>
      <c r="B44" s="10"/>
      <c r="C44" s="19" t="s">
        <v>55</v>
      </c>
      <c r="D44" s="10"/>
      <c r="E44" s="105" t="s">
        <v>61</v>
      </c>
      <c r="F44" s="105"/>
      <c r="G44" s="105"/>
      <c r="H44" s="105"/>
      <c r="I44" s="105"/>
      <c r="J44" s="105"/>
      <c r="K44" s="105"/>
    </row>
    <row r="45" spans="1:11" ht="25.5" x14ac:dyDescent="0.2">
      <c r="A45" s="40" t="s">
        <v>50</v>
      </c>
      <c r="B45" s="14"/>
      <c r="C45" s="21" t="s">
        <v>57</v>
      </c>
      <c r="D45" s="17"/>
      <c r="E45" s="104" t="s">
        <v>74</v>
      </c>
      <c r="F45" s="104"/>
      <c r="G45" s="104"/>
      <c r="H45" s="104"/>
      <c r="I45" s="104"/>
      <c r="J45" s="104"/>
      <c r="K45" s="104"/>
    </row>
    <row r="46" spans="1:11" x14ac:dyDescent="0.2">
      <c r="A46" s="27"/>
      <c r="B46" s="25"/>
      <c r="C46" s="25"/>
      <c r="D46" s="25"/>
      <c r="E46" s="25"/>
      <c r="F46" s="25"/>
      <c r="G46" s="25"/>
      <c r="H46" s="25"/>
      <c r="I46" s="25"/>
      <c r="J46" s="25"/>
      <c r="K46" s="25"/>
    </row>
    <row r="47" spans="1:11" x14ac:dyDescent="0.2">
      <c r="A47" s="27"/>
      <c r="B47" s="25"/>
      <c r="C47" s="25"/>
      <c r="D47" s="25"/>
      <c r="E47" s="25"/>
      <c r="F47" s="25"/>
      <c r="G47" s="25"/>
      <c r="H47" s="25"/>
      <c r="I47" s="25"/>
      <c r="J47" s="25"/>
      <c r="K47" s="64" t="s">
        <v>9</v>
      </c>
    </row>
    <row r="48" spans="1:11" x14ac:dyDescent="0.2">
      <c r="A48" s="27"/>
      <c r="B48" s="25"/>
      <c r="C48" s="25"/>
      <c r="D48" s="25"/>
      <c r="E48" s="25"/>
      <c r="F48" s="25"/>
      <c r="G48" s="25"/>
      <c r="H48" s="25"/>
      <c r="I48" s="25"/>
      <c r="J48" s="25"/>
      <c r="K48" s="64" t="s">
        <v>9</v>
      </c>
    </row>
    <row r="49" spans="1:11" x14ac:dyDescent="0.2">
      <c r="A49" s="27"/>
      <c r="B49" s="25"/>
      <c r="C49" s="25"/>
      <c r="D49" s="25"/>
      <c r="E49" s="25"/>
      <c r="F49" s="25"/>
      <c r="G49" s="25"/>
      <c r="H49" s="25"/>
      <c r="I49" s="25"/>
      <c r="J49" s="25"/>
      <c r="K49" s="64" t="s">
        <v>9</v>
      </c>
    </row>
    <row r="50" spans="1:11" x14ac:dyDescent="0.2">
      <c r="A50" s="27"/>
      <c r="B50" s="25"/>
      <c r="C50" s="25"/>
      <c r="D50" s="25"/>
      <c r="E50" s="25"/>
      <c r="F50" s="25"/>
      <c r="G50" s="25"/>
      <c r="H50" s="25"/>
      <c r="I50" s="25"/>
      <c r="J50" s="25"/>
      <c r="K50" s="65" t="s">
        <v>9</v>
      </c>
    </row>
    <row r="51" spans="1:11" x14ac:dyDescent="0.2">
      <c r="A51" s="27"/>
      <c r="B51" s="25"/>
      <c r="C51" s="25"/>
      <c r="D51" s="25"/>
      <c r="E51" s="25"/>
      <c r="F51" s="25"/>
      <c r="G51" s="25"/>
      <c r="H51" s="25"/>
      <c r="I51" s="25"/>
      <c r="J51" s="25"/>
      <c r="K51" s="65" t="s">
        <v>9</v>
      </c>
    </row>
    <row r="52" spans="1:11" x14ac:dyDescent="0.2">
      <c r="A52" s="27"/>
      <c r="B52" s="25"/>
      <c r="C52" s="25"/>
      <c r="D52" s="25"/>
      <c r="E52" s="25"/>
      <c r="F52" s="25"/>
      <c r="G52" s="25"/>
      <c r="H52" s="25"/>
      <c r="I52" s="25"/>
      <c r="J52" s="25"/>
      <c r="K52" s="65" t="s">
        <v>9</v>
      </c>
    </row>
    <row r="53" spans="1:11" x14ac:dyDescent="0.2">
      <c r="A53" s="27"/>
      <c r="B53" s="25"/>
      <c r="C53" s="25"/>
      <c r="D53" s="25"/>
      <c r="E53" s="25"/>
      <c r="F53" s="25"/>
      <c r="G53" s="25"/>
      <c r="H53" s="25"/>
      <c r="I53" s="25"/>
      <c r="J53" s="25"/>
      <c r="K53" s="65" t="s">
        <v>9</v>
      </c>
    </row>
    <row r="54" spans="1:11" x14ac:dyDescent="0.2">
      <c r="A54" s="27"/>
      <c r="B54" s="25"/>
      <c r="C54" s="25"/>
      <c r="D54" s="25"/>
      <c r="E54" s="25"/>
      <c r="F54" s="25"/>
      <c r="G54" s="25"/>
      <c r="H54" s="25"/>
      <c r="I54" s="25"/>
      <c r="J54" s="25"/>
      <c r="K54" s="65" t="s">
        <v>9</v>
      </c>
    </row>
    <row r="55" spans="1:11" x14ac:dyDescent="0.2">
      <c r="A55" s="27"/>
      <c r="B55" s="25"/>
      <c r="C55" s="25"/>
      <c r="D55" s="25"/>
      <c r="E55" s="25"/>
      <c r="F55" s="25"/>
      <c r="G55" s="25"/>
      <c r="H55" s="25"/>
      <c r="I55" s="25"/>
      <c r="J55" s="25"/>
      <c r="K55" s="65" t="s">
        <v>9</v>
      </c>
    </row>
    <row r="56" spans="1:11" x14ac:dyDescent="0.2">
      <c r="A56" s="27"/>
      <c r="B56" s="25"/>
      <c r="C56" s="25"/>
      <c r="D56" s="25"/>
      <c r="E56" s="25"/>
      <c r="F56" s="25"/>
      <c r="G56" s="25"/>
      <c r="H56" s="25"/>
      <c r="I56" s="25"/>
      <c r="J56" s="25"/>
      <c r="K56" s="65" t="s">
        <v>9</v>
      </c>
    </row>
    <row r="57" spans="1:11" x14ac:dyDescent="0.2">
      <c r="A57" s="27"/>
      <c r="B57" s="25"/>
      <c r="C57" s="25"/>
      <c r="D57" s="25"/>
      <c r="E57" s="25"/>
      <c r="F57" s="25"/>
      <c r="G57" s="25"/>
      <c r="H57" s="25"/>
      <c r="I57" s="25"/>
      <c r="J57" s="25"/>
      <c r="K57" s="65" t="s">
        <v>9</v>
      </c>
    </row>
    <row r="58" spans="1:11" x14ac:dyDescent="0.2">
      <c r="A58" s="27"/>
      <c r="B58" s="25"/>
      <c r="C58" s="25"/>
      <c r="D58" s="25"/>
      <c r="E58" s="25"/>
      <c r="F58" s="25"/>
      <c r="G58" s="25"/>
      <c r="H58" s="25"/>
      <c r="I58" s="25"/>
      <c r="J58" s="25"/>
      <c r="K58" s="25"/>
    </row>
    <row r="59" spans="1:11" x14ac:dyDescent="0.2">
      <c r="A59" s="27"/>
      <c r="B59" s="25"/>
      <c r="C59" s="25"/>
      <c r="D59" s="25"/>
      <c r="E59" s="25"/>
      <c r="F59" s="25"/>
      <c r="G59" s="25"/>
      <c r="H59" s="25"/>
      <c r="I59" s="25"/>
      <c r="J59" s="25"/>
      <c r="K59" s="25"/>
    </row>
    <row r="60" spans="1:11" x14ac:dyDescent="0.2">
      <c r="A60" s="27"/>
      <c r="B60" s="25"/>
      <c r="C60" s="25"/>
      <c r="D60" s="25"/>
      <c r="E60" s="25"/>
      <c r="F60" s="25"/>
      <c r="G60" s="25"/>
      <c r="H60" s="25"/>
      <c r="I60" s="25"/>
      <c r="J60" s="25"/>
      <c r="K60" s="25"/>
    </row>
    <row r="61" spans="1:11" x14ac:dyDescent="0.2">
      <c r="A61" s="27"/>
      <c r="B61" s="25"/>
      <c r="C61" s="25"/>
      <c r="D61" s="25"/>
      <c r="E61" s="25"/>
      <c r="F61" s="25"/>
      <c r="G61" s="25"/>
      <c r="H61" s="25"/>
      <c r="I61" s="25"/>
      <c r="J61" s="25"/>
      <c r="K61" s="25"/>
    </row>
    <row r="62" spans="1:11" x14ac:dyDescent="0.2">
      <c r="A62" s="27"/>
      <c r="B62" s="25"/>
      <c r="C62" s="25"/>
      <c r="D62" s="25"/>
      <c r="E62" s="25"/>
      <c r="F62" s="25"/>
      <c r="G62" s="25"/>
      <c r="H62" s="25"/>
      <c r="I62" s="25"/>
      <c r="J62" s="25"/>
      <c r="K62" s="25"/>
    </row>
    <row r="63" spans="1:11" x14ac:dyDescent="0.2">
      <c r="A63" s="27"/>
      <c r="B63" s="25"/>
      <c r="C63" s="25"/>
      <c r="D63" s="25"/>
      <c r="E63" s="25"/>
      <c r="F63" s="25"/>
      <c r="G63" s="25"/>
      <c r="H63" s="25"/>
      <c r="I63" s="25"/>
      <c r="J63" s="25"/>
      <c r="K63" s="25"/>
    </row>
    <row r="64" spans="1:11" x14ac:dyDescent="0.2">
      <c r="A64" s="27"/>
      <c r="B64" s="25"/>
      <c r="C64" s="25"/>
      <c r="D64" s="25"/>
      <c r="E64" s="25"/>
      <c r="F64" s="25"/>
      <c r="G64" s="25"/>
      <c r="H64" s="25"/>
      <c r="I64" s="25"/>
      <c r="J64" s="25"/>
      <c r="K64" s="25"/>
    </row>
    <row r="65" spans="1:11" x14ac:dyDescent="0.2">
      <c r="A65" s="27"/>
      <c r="B65" s="25"/>
      <c r="C65" s="25"/>
      <c r="D65" s="25"/>
      <c r="E65" s="25"/>
      <c r="F65" s="25"/>
      <c r="G65" s="25"/>
      <c r="H65" s="25"/>
      <c r="I65" s="25"/>
      <c r="J65" s="25"/>
      <c r="K65" s="25"/>
    </row>
    <row r="66" spans="1:11" x14ac:dyDescent="0.2">
      <c r="A66" s="27"/>
      <c r="B66" s="25"/>
      <c r="C66" s="25"/>
      <c r="D66" s="25"/>
      <c r="E66" s="25"/>
      <c r="F66" s="25"/>
      <c r="G66" s="25"/>
      <c r="H66" s="25"/>
      <c r="I66" s="25"/>
      <c r="J66" s="25"/>
      <c r="K66" s="25"/>
    </row>
    <row r="67" spans="1:11" x14ac:dyDescent="0.2">
      <c r="A67" s="27"/>
      <c r="B67" s="25"/>
      <c r="C67" s="25"/>
      <c r="D67" s="25"/>
      <c r="E67" s="25"/>
      <c r="F67" s="25"/>
      <c r="G67" s="25"/>
      <c r="H67" s="25"/>
      <c r="I67" s="25"/>
      <c r="J67" s="25"/>
      <c r="K67" s="25"/>
    </row>
    <row r="68" spans="1:11" x14ac:dyDescent="0.2">
      <c r="A68" s="27"/>
      <c r="B68" s="25"/>
      <c r="C68" s="25"/>
      <c r="D68" s="25"/>
      <c r="E68" s="25"/>
      <c r="F68" s="25"/>
      <c r="G68" s="25"/>
      <c r="H68" s="25"/>
      <c r="I68" s="25"/>
      <c r="J68" s="25"/>
      <c r="K68" s="25"/>
    </row>
    <row r="69" spans="1:11" x14ac:dyDescent="0.2">
      <c r="A69" s="27"/>
      <c r="B69" s="25"/>
      <c r="C69" s="25"/>
      <c r="D69" s="25"/>
      <c r="E69" s="25"/>
      <c r="F69" s="25"/>
      <c r="G69" s="25"/>
      <c r="H69" s="25"/>
      <c r="I69" s="25"/>
      <c r="J69" s="25"/>
      <c r="K69" s="25"/>
    </row>
    <row r="70" spans="1:11" x14ac:dyDescent="0.2">
      <c r="A70" s="27"/>
      <c r="B70" s="25"/>
      <c r="C70" s="25"/>
      <c r="D70" s="25"/>
      <c r="E70" s="25"/>
      <c r="F70" s="25"/>
      <c r="G70" s="25"/>
      <c r="H70" s="25"/>
      <c r="I70" s="25"/>
      <c r="J70" s="25"/>
      <c r="K70" s="25"/>
    </row>
    <row r="71" spans="1:11" x14ac:dyDescent="0.2">
      <c r="A71" s="27"/>
      <c r="B71" s="25"/>
      <c r="C71" s="25"/>
      <c r="D71" s="25"/>
      <c r="E71" s="25"/>
      <c r="F71" s="25"/>
      <c r="G71" s="25"/>
      <c r="H71" s="25"/>
      <c r="I71" s="25"/>
      <c r="J71" s="25"/>
      <c r="K71" s="25"/>
    </row>
    <row r="72" spans="1:11" x14ac:dyDescent="0.2">
      <c r="A72" s="27"/>
      <c r="B72" s="25"/>
      <c r="C72" s="25"/>
      <c r="D72" s="25"/>
      <c r="E72" s="25"/>
      <c r="F72" s="25"/>
      <c r="G72" s="25"/>
      <c r="H72" s="25"/>
      <c r="I72" s="25"/>
      <c r="J72" s="25"/>
      <c r="K72" s="25"/>
    </row>
    <row r="73" spans="1:11" x14ac:dyDescent="0.2">
      <c r="A73" s="27"/>
      <c r="B73" s="25"/>
      <c r="C73" s="25"/>
      <c r="D73" s="25"/>
      <c r="E73" s="25"/>
      <c r="F73" s="25"/>
      <c r="G73" s="25"/>
      <c r="H73" s="25"/>
      <c r="I73" s="25"/>
      <c r="J73" s="25"/>
      <c r="K73" s="25"/>
    </row>
    <row r="74" spans="1:11" x14ac:dyDescent="0.2">
      <c r="A74" s="27"/>
      <c r="B74" s="25"/>
      <c r="C74" s="25"/>
      <c r="D74" s="25"/>
      <c r="E74" s="25"/>
      <c r="F74" s="25"/>
      <c r="G74" s="25"/>
      <c r="H74" s="25"/>
      <c r="I74" s="25"/>
      <c r="J74" s="25"/>
      <c r="K74" s="25"/>
    </row>
    <row r="75" spans="1:11" x14ac:dyDescent="0.2">
      <c r="A75" s="27"/>
      <c r="B75" s="25"/>
      <c r="C75" s="25"/>
      <c r="D75" s="25"/>
      <c r="E75" s="25"/>
      <c r="F75" s="25"/>
      <c r="G75" s="25"/>
      <c r="H75" s="25"/>
      <c r="I75" s="25"/>
      <c r="J75" s="25"/>
      <c r="K75" s="25"/>
    </row>
    <row r="76" spans="1:11" x14ac:dyDescent="0.2">
      <c r="A76" s="27"/>
      <c r="B76" s="25"/>
      <c r="C76" s="25"/>
      <c r="D76" s="25"/>
      <c r="E76" s="25"/>
      <c r="F76" s="25"/>
      <c r="G76" s="25"/>
      <c r="H76" s="25"/>
      <c r="I76" s="25"/>
      <c r="J76" s="25"/>
      <c r="K76" s="25"/>
    </row>
  </sheetData>
  <sheetProtection password="DB25" sheet="1" objects="1" scenarios="1"/>
  <mergeCells count="23">
    <mergeCell ref="A32:K32"/>
    <mergeCell ref="A15:A24"/>
    <mergeCell ref="A26:A28"/>
    <mergeCell ref="A4:I4"/>
    <mergeCell ref="I10:K10"/>
    <mergeCell ref="I7:K7"/>
    <mergeCell ref="I8:K8"/>
    <mergeCell ref="I9:K9"/>
    <mergeCell ref="E43:K43"/>
    <mergeCell ref="E44:K44"/>
    <mergeCell ref="E45:K45"/>
    <mergeCell ref="A33:K33"/>
    <mergeCell ref="E40:K40"/>
    <mergeCell ref="E38:K38"/>
    <mergeCell ref="E41:K41"/>
    <mergeCell ref="E42:K42"/>
    <mergeCell ref="E37:K37"/>
    <mergeCell ref="E39:K39"/>
    <mergeCell ref="M1:Y1"/>
    <mergeCell ref="M16:Q16"/>
    <mergeCell ref="M17:Q17"/>
    <mergeCell ref="C5:F5"/>
    <mergeCell ref="I11:K11"/>
  </mergeCells>
  <phoneticPr fontId="4" type="noConversion"/>
  <pageMargins left="0.79" right="0.25" top="0.54" bottom="0.64" header="0.31" footer="0.5"/>
  <pageSetup scale="62" fitToHeight="2" orientation="portrait" r:id="rId1"/>
  <headerFooter alignWithMargins="0"/>
  <rowBreaks count="1" manualBreakCount="1">
    <brk id="28"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6"/>
  <sheetViews>
    <sheetView zoomScale="130" zoomScaleNormal="130" zoomScaleSheetLayoutView="145" workbookViewId="0">
      <selection activeCell="G8" sqref="G8"/>
    </sheetView>
  </sheetViews>
  <sheetFormatPr defaultRowHeight="12.75" x14ac:dyDescent="0.2"/>
  <cols>
    <col min="1" max="1" width="14.140625" customWidth="1"/>
    <col min="2" max="2" width="1.140625" customWidth="1"/>
    <col min="3" max="3" width="20.140625" customWidth="1"/>
    <col min="4" max="4" width="1.7109375" customWidth="1"/>
    <col min="5" max="5" width="18.42578125" customWidth="1"/>
    <col min="6" max="6" width="6.85546875" customWidth="1"/>
    <col min="7" max="7" width="18.85546875" customWidth="1"/>
    <col min="8" max="8" width="1.7109375" customWidth="1"/>
    <col min="9" max="9" width="25.85546875" customWidth="1"/>
    <col min="10" max="10" width="1.5703125" customWidth="1"/>
    <col min="11" max="11" width="30.5703125" customWidth="1"/>
  </cols>
  <sheetData>
    <row r="1" spans="1:33" ht="26.25" x14ac:dyDescent="0.4">
      <c r="A1" s="24" t="s">
        <v>89</v>
      </c>
      <c r="B1" s="25"/>
      <c r="C1" s="25"/>
      <c r="D1" s="25"/>
      <c r="E1" s="25"/>
      <c r="F1" s="25"/>
      <c r="G1" s="25"/>
      <c r="H1" s="25"/>
      <c r="I1" s="25"/>
      <c r="J1" s="25"/>
      <c r="K1" s="25"/>
    </row>
    <row r="2" spans="1:33" x14ac:dyDescent="0.2">
      <c r="A2" s="26" t="s">
        <v>80</v>
      </c>
      <c r="B2" s="10"/>
      <c r="C2" s="10"/>
      <c r="D2" s="10"/>
      <c r="E2" s="10"/>
      <c r="F2" s="10"/>
      <c r="G2" s="10"/>
      <c r="H2" s="10"/>
      <c r="I2" s="10"/>
      <c r="J2" s="10"/>
      <c r="K2" s="10"/>
    </row>
    <row r="3" spans="1:33" x14ac:dyDescent="0.2">
      <c r="A3" s="58" t="s">
        <v>105</v>
      </c>
      <c r="B3" s="59"/>
      <c r="C3" s="59"/>
      <c r="D3" s="59"/>
      <c r="E3" s="59"/>
      <c r="F3" s="59"/>
      <c r="G3" s="59"/>
      <c r="H3" s="59"/>
      <c r="I3" s="59"/>
      <c r="J3" s="25"/>
      <c r="K3" s="25" t="s">
        <v>91</v>
      </c>
    </row>
    <row r="4" spans="1:33" x14ac:dyDescent="0.2">
      <c r="A4" s="115" t="s">
        <v>0</v>
      </c>
      <c r="B4" s="116"/>
      <c r="C4" s="116"/>
      <c r="D4" s="116"/>
      <c r="E4" s="116"/>
      <c r="F4" s="116"/>
      <c r="G4" s="116"/>
      <c r="H4" s="116"/>
      <c r="I4" s="116"/>
      <c r="J4" s="25"/>
      <c r="K4" s="92">
        <v>30</v>
      </c>
    </row>
    <row r="5" spans="1:33" x14ac:dyDescent="0.2">
      <c r="A5" s="60" t="s">
        <v>151</v>
      </c>
      <c r="C5" s="119" t="str">
        <f ca="1">MID(CELL("filename"),FIND("]",CELL("filename"))+1,30)</f>
        <v>REACTOR OL SETTING STG1</v>
      </c>
      <c r="D5" s="101"/>
      <c r="E5" s="101"/>
      <c r="F5" s="102"/>
      <c r="J5" s="25"/>
      <c r="K5" s="25" t="s">
        <v>92</v>
      </c>
    </row>
    <row r="6" spans="1:33" x14ac:dyDescent="0.2">
      <c r="A6" s="51"/>
      <c r="B6" s="48"/>
      <c r="C6" s="48"/>
      <c r="D6" s="48"/>
      <c r="E6" s="48"/>
      <c r="F6" s="48"/>
      <c r="G6" s="48"/>
      <c r="H6" s="48"/>
      <c r="I6" s="48"/>
      <c r="J6" s="10"/>
      <c r="K6" s="92">
        <v>100</v>
      </c>
    </row>
    <row r="7" spans="1:33" ht="26.25" customHeight="1" x14ac:dyDescent="0.2">
      <c r="A7" s="47" t="s">
        <v>93</v>
      </c>
      <c r="B7" s="48"/>
      <c r="C7" s="48"/>
      <c r="D7" s="48"/>
      <c r="E7" s="48"/>
      <c r="F7" s="48"/>
      <c r="G7" s="54">
        <f>SQRT(K4*1000/K6)</f>
        <v>17.320508075688775</v>
      </c>
      <c r="H7" s="48"/>
      <c r="I7" s="118" t="s">
        <v>88</v>
      </c>
      <c r="J7" s="118"/>
      <c r="K7" s="118"/>
    </row>
    <row r="8" spans="1:33" ht="24.75" customHeight="1" x14ac:dyDescent="0.2">
      <c r="A8" s="49" t="s">
        <v>87</v>
      </c>
      <c r="B8" s="50"/>
      <c r="C8" s="50"/>
      <c r="D8" s="50"/>
      <c r="E8" s="50"/>
      <c r="F8" s="50"/>
      <c r="G8" s="93">
        <v>0.7</v>
      </c>
      <c r="H8" s="50"/>
      <c r="I8" s="120" t="s">
        <v>86</v>
      </c>
      <c r="J8" s="120"/>
      <c r="K8" s="120"/>
    </row>
    <row r="9" spans="1:33" ht="27.75" customHeight="1" x14ac:dyDescent="0.2">
      <c r="A9" s="49" t="s">
        <v>152</v>
      </c>
      <c r="B9" s="50"/>
      <c r="C9" s="50"/>
      <c r="D9" s="50"/>
      <c r="E9" s="50"/>
      <c r="F9" s="50"/>
      <c r="G9" s="55">
        <f>G8*G7</f>
        <v>12.124355652982141</v>
      </c>
      <c r="H9" s="50"/>
      <c r="I9" s="120" t="str">
        <f>"RECOMMENDED OVERLOAD RELAY TRIP SETTING WITH "&amp;(1-G8)*100&amp;"% OF MARGIN."</f>
        <v>RECOMMENDED OVERLOAD RELAY TRIP SETTING WITH 30% OF MARGIN.</v>
      </c>
      <c r="J9" s="120"/>
      <c r="K9" s="120"/>
    </row>
    <row r="10" spans="1:33" ht="15" customHeight="1" x14ac:dyDescent="0.2">
      <c r="A10" s="49" t="s">
        <v>84</v>
      </c>
      <c r="B10" s="50"/>
      <c r="C10" s="50"/>
      <c r="D10" s="50"/>
      <c r="E10" s="50"/>
      <c r="F10" s="50"/>
      <c r="G10" s="55">
        <f>G7</f>
        <v>17.320508075688775</v>
      </c>
      <c r="H10" s="50"/>
      <c r="I10" s="117" t="s">
        <v>85</v>
      </c>
      <c r="J10" s="117"/>
      <c r="K10" s="117"/>
    </row>
    <row r="11" spans="1:33" ht="16.5" customHeight="1" x14ac:dyDescent="0.2"/>
    <row r="12" spans="1:33" x14ac:dyDescent="0.2">
      <c r="A12" s="27"/>
      <c r="B12" s="25"/>
      <c r="C12" s="25"/>
      <c r="D12" s="25"/>
      <c r="E12" s="25"/>
      <c r="F12" s="25"/>
      <c r="G12" s="25"/>
      <c r="H12" s="25"/>
      <c r="I12" s="25"/>
      <c r="J12" s="25"/>
      <c r="K12" s="25"/>
    </row>
    <row r="13" spans="1:33" ht="25.5" x14ac:dyDescent="0.2">
      <c r="A13" s="28" t="s">
        <v>34</v>
      </c>
      <c r="B13" s="29"/>
      <c r="C13" s="4" t="s">
        <v>1</v>
      </c>
      <c r="D13" s="29"/>
      <c r="E13" s="3" t="s">
        <v>21</v>
      </c>
      <c r="F13" s="29"/>
      <c r="G13" s="4" t="s">
        <v>3</v>
      </c>
      <c r="H13" s="30"/>
      <c r="I13" s="4" t="s">
        <v>35</v>
      </c>
      <c r="J13" s="25"/>
      <c r="K13" s="6" t="s">
        <v>36</v>
      </c>
    </row>
    <row r="14" spans="1:33" x14ac:dyDescent="0.2">
      <c r="A14" s="27"/>
      <c r="B14" s="25"/>
      <c r="C14" s="25"/>
      <c r="D14" s="25"/>
      <c r="E14" s="25"/>
      <c r="F14" s="25"/>
      <c r="G14" s="25"/>
      <c r="H14" s="25"/>
      <c r="I14" s="25"/>
      <c r="J14" s="25"/>
      <c r="K14" s="25"/>
    </row>
    <row r="15" spans="1:33" ht="110.25" customHeight="1" x14ac:dyDescent="0.2">
      <c r="A15" s="114" t="s">
        <v>16</v>
      </c>
      <c r="B15" s="29"/>
      <c r="C15" s="43" t="s">
        <v>11</v>
      </c>
      <c r="D15" s="9"/>
      <c r="E15" s="43" t="s">
        <v>29</v>
      </c>
      <c r="F15" s="9"/>
      <c r="G15" s="43" t="s">
        <v>18</v>
      </c>
      <c r="H15" s="10"/>
      <c r="I15" s="11" t="s">
        <v>66</v>
      </c>
      <c r="J15" s="10"/>
      <c r="K15" s="12" t="s">
        <v>67</v>
      </c>
      <c r="AF15" t="s">
        <v>78</v>
      </c>
      <c r="AG15" t="s">
        <v>79</v>
      </c>
    </row>
    <row r="16" spans="1:33" ht="67.5" customHeight="1" x14ac:dyDescent="0.2">
      <c r="A16" s="114"/>
      <c r="B16" s="29"/>
      <c r="C16" s="43" t="s">
        <v>12</v>
      </c>
      <c r="D16" s="9"/>
      <c r="E16" s="43" t="s">
        <v>22</v>
      </c>
      <c r="F16" s="9"/>
      <c r="G16" s="43">
        <v>5</v>
      </c>
      <c r="H16" s="10"/>
      <c r="I16" s="11" t="s">
        <v>68</v>
      </c>
      <c r="J16" s="10"/>
      <c r="K16" s="82" t="s">
        <v>155</v>
      </c>
      <c r="AF16" s="8">
        <f>AF17</f>
        <v>12.124355652982141</v>
      </c>
      <c r="AG16" s="8">
        <v>1000</v>
      </c>
    </row>
    <row r="17" spans="1:33" ht="49.5" customHeight="1" x14ac:dyDescent="0.2">
      <c r="A17" s="114"/>
      <c r="B17" s="29"/>
      <c r="C17" s="44" t="s">
        <v>13</v>
      </c>
      <c r="D17" s="22"/>
      <c r="E17" s="44" t="s">
        <v>23</v>
      </c>
      <c r="F17" s="22"/>
      <c r="G17" s="80" t="s">
        <v>19</v>
      </c>
      <c r="H17" s="14"/>
      <c r="I17" s="23" t="s">
        <v>69</v>
      </c>
      <c r="J17" s="14"/>
      <c r="K17" s="16" t="s">
        <v>37</v>
      </c>
      <c r="AF17" s="8">
        <f>G28</f>
        <v>12.124355652982141</v>
      </c>
      <c r="AG17" s="8">
        <f>G26</f>
        <v>30</v>
      </c>
    </row>
    <row r="18" spans="1:33" ht="129" customHeight="1" x14ac:dyDescent="0.2">
      <c r="A18" s="114"/>
      <c r="B18" s="29"/>
      <c r="C18" s="43" t="s">
        <v>4</v>
      </c>
      <c r="D18" s="9"/>
      <c r="E18" s="43" t="s">
        <v>24</v>
      </c>
      <c r="F18" s="9"/>
      <c r="G18" s="83" t="s">
        <v>19</v>
      </c>
      <c r="H18" s="10"/>
      <c r="I18" s="84" t="s">
        <v>156</v>
      </c>
      <c r="J18" s="10"/>
      <c r="K18" s="82" t="s">
        <v>157</v>
      </c>
      <c r="AF18" s="8">
        <f>1.8*G28</f>
        <v>21.823840175367852</v>
      </c>
      <c r="AG18" s="8">
        <f>G26*1.0001</f>
        <v>30.003</v>
      </c>
    </row>
    <row r="19" spans="1:33" ht="24.75" customHeight="1" x14ac:dyDescent="0.2">
      <c r="A19" s="114"/>
      <c r="B19" s="29"/>
      <c r="C19" s="45" t="s">
        <v>99</v>
      </c>
      <c r="D19" s="14"/>
      <c r="E19" s="45" t="s">
        <v>25</v>
      </c>
      <c r="F19" s="14"/>
      <c r="G19" s="81" t="s">
        <v>19</v>
      </c>
      <c r="H19" s="14"/>
      <c r="I19" s="23" t="s">
        <v>30</v>
      </c>
      <c r="J19" s="14"/>
      <c r="K19" s="16" t="s">
        <v>70</v>
      </c>
      <c r="AF19" s="8">
        <f>1.8001*G28</f>
        <v>21.825052610933152</v>
      </c>
      <c r="AG19" s="8">
        <v>5</v>
      </c>
    </row>
    <row r="20" spans="1:33" ht="74.25" customHeight="1" x14ac:dyDescent="0.2">
      <c r="A20" s="114"/>
      <c r="B20" s="29"/>
      <c r="C20" s="43" t="s">
        <v>14</v>
      </c>
      <c r="D20" s="43"/>
      <c r="E20" s="43" t="s">
        <v>23</v>
      </c>
      <c r="F20" s="43"/>
      <c r="G20" s="43" t="s">
        <v>20</v>
      </c>
      <c r="H20" s="10"/>
      <c r="I20" s="11" t="s">
        <v>76</v>
      </c>
      <c r="J20" s="10"/>
      <c r="K20" s="87" t="str">
        <f>"Feature is enabled to allow for long-time over-current trip. This function will cause a trip at 180% of the current dial setting or "&amp;ROUND(1.8*G28,1)&amp;" amps"</f>
        <v>Feature is enabled to allow for long-time over-current trip. This function will cause a trip at 180% of the current dial setting or 21.8 amps</v>
      </c>
      <c r="AF20" s="8">
        <f>(G21/100)*G28</f>
        <v>24.248711305964282</v>
      </c>
      <c r="AG20" s="8">
        <v>4.9991000000000003</v>
      </c>
    </row>
    <row r="21" spans="1:33" ht="64.5" customHeight="1" x14ac:dyDescent="0.2">
      <c r="A21" s="114"/>
      <c r="B21" s="29"/>
      <c r="C21" s="44" t="s">
        <v>5</v>
      </c>
      <c r="D21" s="22"/>
      <c r="E21" s="44" t="s">
        <v>26</v>
      </c>
      <c r="F21" s="22"/>
      <c r="G21" s="52">
        <v>200</v>
      </c>
      <c r="H21" s="22"/>
      <c r="I21" s="23" t="s">
        <v>83</v>
      </c>
      <c r="J21" s="22"/>
      <c r="K21" s="16" t="str">
        <f>"This setting is used for short-time over-current detection. Pickup occurs at this setting (in percent) multiplied by the current dial setting in 0.5 seconds or "&amp;(ROUND(G21/100*G28,1))&amp;" amps"</f>
        <v>This setting is used for short-time over-current detection. Pickup occurs at this setting (in percent) multiplied by the current dial setting in 0.5 seconds or 24.2 amps</v>
      </c>
      <c r="L21" s="7"/>
      <c r="M21" s="7"/>
      <c r="AE21" s="7"/>
      <c r="AF21" s="8">
        <f>(G21*1.001/100)*G28</f>
        <v>24.272960017270243</v>
      </c>
      <c r="AG21" s="8">
        <f>0.5</f>
        <v>0.5</v>
      </c>
    </row>
    <row r="22" spans="1:33" ht="38.25" x14ac:dyDescent="0.2">
      <c r="A22" s="114"/>
      <c r="B22" s="29"/>
      <c r="C22" s="43" t="s">
        <v>15</v>
      </c>
      <c r="D22" s="9"/>
      <c r="E22" s="43" t="s">
        <v>27</v>
      </c>
      <c r="F22" s="9"/>
      <c r="G22" s="94">
        <v>20</v>
      </c>
      <c r="H22" s="10"/>
      <c r="I22" s="11" t="s">
        <v>31</v>
      </c>
      <c r="J22" s="10"/>
      <c r="K22" s="12" t="str">
        <f>"CT RATIO = "&amp;5*G22&amp;"/5"</f>
        <v>CT RATIO = 100/5</v>
      </c>
      <c r="AF22" s="8">
        <f>6*G28</f>
        <v>72.746133917892848</v>
      </c>
      <c r="AG22" s="8">
        <v>0.49998999999999999</v>
      </c>
    </row>
    <row r="23" spans="1:33" ht="72.75" customHeight="1" x14ac:dyDescent="0.2">
      <c r="A23" s="114"/>
      <c r="B23" s="29"/>
      <c r="C23" s="44" t="s">
        <v>6</v>
      </c>
      <c r="D23" s="22"/>
      <c r="E23" s="44" t="s">
        <v>23</v>
      </c>
      <c r="F23" s="22"/>
      <c r="G23" s="44" t="s">
        <v>20</v>
      </c>
      <c r="H23" s="14"/>
      <c r="I23" s="23" t="s">
        <v>32</v>
      </c>
      <c r="J23" s="14"/>
      <c r="K23" s="16" t="s">
        <v>38</v>
      </c>
      <c r="L23" s="1"/>
    </row>
    <row r="24" spans="1:33" ht="29.25" customHeight="1" x14ac:dyDescent="0.2">
      <c r="A24" s="114"/>
      <c r="B24" s="29"/>
      <c r="C24" s="46" t="s">
        <v>7</v>
      </c>
      <c r="D24" s="10"/>
      <c r="E24" s="46" t="s">
        <v>7</v>
      </c>
      <c r="F24" s="10"/>
      <c r="G24" s="46" t="s">
        <v>7</v>
      </c>
      <c r="H24" s="10"/>
      <c r="I24" s="11" t="s">
        <v>33</v>
      </c>
      <c r="J24" s="10"/>
      <c r="K24" s="12" t="s">
        <v>39</v>
      </c>
    </row>
    <row r="25" spans="1:33" ht="8.25" customHeight="1" x14ac:dyDescent="0.2">
      <c r="A25" s="27"/>
      <c r="B25" s="25"/>
      <c r="C25" s="37" t="s">
        <v>9</v>
      </c>
      <c r="D25" s="25"/>
      <c r="E25" s="37"/>
      <c r="F25" s="25"/>
      <c r="G25" s="37" t="s">
        <v>9</v>
      </c>
      <c r="H25" s="25"/>
      <c r="I25" s="31"/>
      <c r="J25" s="25"/>
      <c r="K25" s="32"/>
    </row>
    <row r="26" spans="1:33" ht="78.75" customHeight="1" x14ac:dyDescent="0.2">
      <c r="A26" s="114" t="s">
        <v>17</v>
      </c>
      <c r="B26" s="29"/>
      <c r="C26" s="5" t="s">
        <v>8</v>
      </c>
      <c r="D26" s="5"/>
      <c r="E26" s="5" t="s">
        <v>10</v>
      </c>
      <c r="F26" s="5"/>
      <c r="G26" s="5">
        <v>30</v>
      </c>
      <c r="H26" s="10"/>
      <c r="I26" s="11" t="s">
        <v>77</v>
      </c>
      <c r="J26" s="10"/>
      <c r="K26" s="12" t="s">
        <v>75</v>
      </c>
      <c r="AF26" s="8">
        <f>G10</f>
        <v>17.320508075688775</v>
      </c>
      <c r="AG26">
        <v>1E-4</v>
      </c>
    </row>
    <row r="27" spans="1:33" ht="5.25" customHeight="1" x14ac:dyDescent="0.2">
      <c r="A27" s="114"/>
      <c r="B27" s="29"/>
      <c r="C27" s="29"/>
      <c r="D27" s="29"/>
      <c r="E27" s="29"/>
      <c r="F27" s="29"/>
      <c r="G27" s="29"/>
      <c r="H27" s="25"/>
      <c r="I27" s="31"/>
      <c r="J27" s="25"/>
      <c r="K27" s="32"/>
      <c r="AF27" s="8">
        <f>AF26*1.00001</f>
        <v>17.320681280769534</v>
      </c>
      <c r="AG27">
        <v>1000</v>
      </c>
    </row>
    <row r="28" spans="1:33" ht="75.75" customHeight="1" x14ac:dyDescent="0.2">
      <c r="A28" s="114"/>
      <c r="B28" s="29"/>
      <c r="C28" s="5" t="s">
        <v>28</v>
      </c>
      <c r="D28" s="5"/>
      <c r="E28" s="5" t="str">
        <f>(0.5*G22)&amp;" to "&amp;(6.3*G22)&amp;" amps"</f>
        <v>10 to 126 amps</v>
      </c>
      <c r="F28" s="5"/>
      <c r="G28" s="53">
        <f>G8*G7</f>
        <v>12.124355652982141</v>
      </c>
      <c r="H28" s="10"/>
      <c r="I28" s="11" t="s">
        <v>63</v>
      </c>
      <c r="J28" s="10"/>
      <c r="K28" s="12" t="s">
        <v>62</v>
      </c>
      <c r="AE28" t="s">
        <v>9</v>
      </c>
    </row>
    <row r="29" spans="1:33" x14ac:dyDescent="0.2">
      <c r="A29" s="27"/>
      <c r="B29" s="25"/>
      <c r="C29" s="25"/>
      <c r="D29" s="25"/>
      <c r="E29" s="25"/>
      <c r="F29" s="25"/>
      <c r="G29" s="25"/>
      <c r="H29" s="25"/>
      <c r="I29" s="25"/>
      <c r="J29" s="25"/>
      <c r="K29" s="25"/>
      <c r="AE29" t="s">
        <v>9</v>
      </c>
    </row>
    <row r="30" spans="1:33" x14ac:dyDescent="0.2">
      <c r="A30" s="27"/>
      <c r="B30" s="25"/>
      <c r="C30" s="25"/>
      <c r="D30" s="25"/>
      <c r="E30" s="25"/>
      <c r="F30" s="25"/>
      <c r="G30" s="25"/>
      <c r="H30" s="25"/>
      <c r="I30" s="25"/>
      <c r="J30" s="25"/>
      <c r="K30" s="25"/>
    </row>
    <row r="31" spans="1:33" ht="26.25" x14ac:dyDescent="0.4">
      <c r="A31" s="24" t="s">
        <v>82</v>
      </c>
      <c r="B31" s="25"/>
      <c r="C31" s="25"/>
      <c r="D31" s="25"/>
      <c r="E31" s="25"/>
      <c r="F31" s="25"/>
      <c r="G31" s="25"/>
      <c r="H31" s="25"/>
      <c r="I31" s="25"/>
      <c r="J31" s="25"/>
      <c r="K31" s="25"/>
    </row>
    <row r="32" spans="1:33" x14ac:dyDescent="0.2">
      <c r="A32" s="112" t="str">
        <f>A3</f>
        <v>BENSHAW INC. SPD SETTINGS SHEET - RESISTOR OVER LOAD RELAY'</v>
      </c>
      <c r="B32" s="113"/>
      <c r="C32" s="113"/>
      <c r="D32" s="113"/>
      <c r="E32" s="113"/>
      <c r="F32" s="113"/>
      <c r="G32" s="113"/>
      <c r="H32" s="113"/>
      <c r="I32" s="113"/>
      <c r="J32" s="113"/>
      <c r="K32" s="113"/>
    </row>
    <row r="33" spans="1:11" ht="28.5" customHeight="1" x14ac:dyDescent="0.2">
      <c r="A33" s="106" t="s">
        <v>64</v>
      </c>
      <c r="B33" s="107"/>
      <c r="C33" s="107"/>
      <c r="D33" s="107"/>
      <c r="E33" s="107"/>
      <c r="F33" s="107"/>
      <c r="G33" s="107"/>
      <c r="H33" s="107"/>
      <c r="I33" s="107"/>
      <c r="J33" s="107"/>
      <c r="K33" s="107"/>
    </row>
    <row r="34" spans="1:11" x14ac:dyDescent="0.2">
      <c r="A34" s="27"/>
      <c r="B34" s="25"/>
      <c r="C34" s="25"/>
      <c r="D34" s="25"/>
      <c r="E34" s="25"/>
      <c r="F34" s="25"/>
      <c r="G34" s="25"/>
      <c r="H34" s="25"/>
      <c r="I34" s="86" t="s">
        <v>9</v>
      </c>
      <c r="J34" s="25"/>
      <c r="K34" s="25"/>
    </row>
    <row r="35" spans="1:11" x14ac:dyDescent="0.2">
      <c r="A35" s="33" t="s">
        <v>41</v>
      </c>
      <c r="B35" s="34" t="s">
        <v>9</v>
      </c>
      <c r="C35" s="2" t="s">
        <v>40</v>
      </c>
      <c r="D35" s="34"/>
      <c r="E35" s="2" t="s">
        <v>2</v>
      </c>
      <c r="F35" s="35"/>
      <c r="G35" s="25"/>
      <c r="H35" s="25"/>
      <c r="I35" s="25"/>
      <c r="J35" s="25"/>
      <c r="K35" s="25"/>
    </row>
    <row r="36" spans="1:11" x14ac:dyDescent="0.2">
      <c r="A36" s="36"/>
      <c r="B36" s="37"/>
      <c r="C36" s="37"/>
      <c r="D36" s="37"/>
      <c r="E36" s="37"/>
      <c r="F36" s="25"/>
      <c r="G36" s="25"/>
      <c r="H36" s="25"/>
      <c r="I36" s="25"/>
      <c r="J36" s="25"/>
      <c r="K36" s="25"/>
    </row>
    <row r="37" spans="1:11" ht="46.5" customHeight="1" x14ac:dyDescent="0.2">
      <c r="A37" s="38" t="s">
        <v>43</v>
      </c>
      <c r="B37" s="10"/>
      <c r="C37" s="18" t="s">
        <v>51</v>
      </c>
      <c r="D37" s="10"/>
      <c r="E37" s="111" t="str">
        <f>"Filter Bank has exceeded its current dial setting of "&amp;ROUND(G28,1)&amp;" amps. Reference Menu 1.CHA, 2.dEF, Current Dial setting, and Time Dial settings above. Increasing the Current Dial setting beyond the filter component rating should be done with extreme caution."</f>
        <v>Filter Bank has exceeded its current dial setting of 12.1 amps. Reference Menu 1.CHA, 2.dEF, Current Dial setting, and Time Dial settings above. Increasing the Current Dial setting beyond the filter component rating should be done with extreme caution.</v>
      </c>
      <c r="F37" s="111"/>
      <c r="G37" s="111"/>
      <c r="H37" s="111"/>
      <c r="I37" s="111"/>
      <c r="J37" s="111"/>
      <c r="K37" s="111"/>
    </row>
    <row r="38" spans="1:11" ht="15.75" customHeight="1" x14ac:dyDescent="0.2">
      <c r="A38" s="39" t="s">
        <v>44</v>
      </c>
      <c r="B38" s="10"/>
      <c r="C38" s="19" t="s">
        <v>52</v>
      </c>
      <c r="D38" s="10"/>
      <c r="E38" s="105" t="s">
        <v>58</v>
      </c>
      <c r="F38" s="105"/>
      <c r="G38" s="105"/>
      <c r="H38" s="105"/>
      <c r="I38" s="105"/>
      <c r="J38" s="105"/>
      <c r="K38" s="105"/>
    </row>
    <row r="39" spans="1:11" x14ac:dyDescent="0.2">
      <c r="A39" s="40" t="s">
        <v>45</v>
      </c>
      <c r="B39" s="14"/>
      <c r="C39" s="20" t="s">
        <v>42</v>
      </c>
      <c r="D39" s="14"/>
      <c r="E39" s="109" t="s">
        <v>65</v>
      </c>
      <c r="F39" s="109"/>
      <c r="G39" s="109"/>
      <c r="H39" s="109"/>
      <c r="I39" s="109"/>
      <c r="J39" s="109"/>
      <c r="K39" s="109"/>
    </row>
    <row r="40" spans="1:11" ht="48.75" customHeight="1" x14ac:dyDescent="0.2">
      <c r="A40" s="38" t="s">
        <v>46</v>
      </c>
      <c r="B40" s="10"/>
      <c r="C40" s="18" t="s">
        <v>53</v>
      </c>
      <c r="D40" s="10"/>
      <c r="E40" s="108" t="s">
        <v>104</v>
      </c>
      <c r="F40" s="108"/>
      <c r="G40" s="108"/>
      <c r="H40" s="108"/>
      <c r="I40" s="108"/>
      <c r="J40" s="108"/>
      <c r="K40" s="108"/>
    </row>
    <row r="41" spans="1:11" x14ac:dyDescent="0.2">
      <c r="A41" s="40" t="s">
        <v>47</v>
      </c>
      <c r="B41" s="14"/>
      <c r="C41" s="20" t="s">
        <v>54</v>
      </c>
      <c r="D41" s="14"/>
      <c r="E41" s="109" t="s">
        <v>59</v>
      </c>
      <c r="F41" s="109"/>
      <c r="G41" s="109"/>
      <c r="H41" s="109"/>
      <c r="I41" s="109"/>
      <c r="J41" s="109"/>
      <c r="K41" s="109"/>
    </row>
    <row r="42" spans="1:11" ht="25.5" x14ac:dyDescent="0.2">
      <c r="A42" s="41" t="s">
        <v>48</v>
      </c>
      <c r="B42" s="10"/>
      <c r="C42" s="13" t="s">
        <v>71</v>
      </c>
      <c r="D42" s="10"/>
      <c r="E42" s="110" t="s">
        <v>60</v>
      </c>
      <c r="F42" s="110"/>
      <c r="G42" s="110"/>
      <c r="H42" s="110"/>
      <c r="I42" s="110"/>
      <c r="J42" s="110"/>
      <c r="K42" s="110"/>
    </row>
    <row r="43" spans="1:11" ht="25.5" x14ac:dyDescent="0.2">
      <c r="A43" s="42" t="s">
        <v>49</v>
      </c>
      <c r="B43" s="14"/>
      <c r="C43" s="15" t="s">
        <v>72</v>
      </c>
      <c r="D43" s="14"/>
      <c r="E43" s="104" t="s">
        <v>73</v>
      </c>
      <c r="F43" s="104"/>
      <c r="G43" s="104"/>
      <c r="H43" s="104"/>
      <c r="I43" s="104"/>
      <c r="J43" s="104"/>
      <c r="K43" s="104"/>
    </row>
    <row r="44" spans="1:11" x14ac:dyDescent="0.2">
      <c r="A44" s="39" t="s">
        <v>56</v>
      </c>
      <c r="B44" s="10"/>
      <c r="C44" s="19" t="s">
        <v>55</v>
      </c>
      <c r="D44" s="10"/>
      <c r="E44" s="105" t="s">
        <v>61</v>
      </c>
      <c r="F44" s="105"/>
      <c r="G44" s="105"/>
      <c r="H44" s="105"/>
      <c r="I44" s="105"/>
      <c r="J44" s="105"/>
      <c r="K44" s="105"/>
    </row>
    <row r="45" spans="1:11" ht="25.5" x14ac:dyDescent="0.2">
      <c r="A45" s="40" t="s">
        <v>50</v>
      </c>
      <c r="B45" s="14"/>
      <c r="C45" s="21" t="s">
        <v>57</v>
      </c>
      <c r="D45" s="17"/>
      <c r="E45" s="104" t="s">
        <v>74</v>
      </c>
      <c r="F45" s="104"/>
      <c r="G45" s="104"/>
      <c r="H45" s="104"/>
      <c r="I45" s="104"/>
      <c r="J45" s="104"/>
      <c r="K45" s="104"/>
    </row>
    <row r="46" spans="1:11" x14ac:dyDescent="0.2">
      <c r="A46" s="27"/>
      <c r="B46" s="25"/>
      <c r="C46" s="25"/>
      <c r="D46" s="25"/>
      <c r="E46" s="25"/>
      <c r="F46" s="25"/>
      <c r="G46" s="25"/>
      <c r="H46" s="25"/>
      <c r="I46" s="25"/>
      <c r="J46" s="25"/>
      <c r="K46" s="25"/>
    </row>
    <row r="47" spans="1:11" x14ac:dyDescent="0.2">
      <c r="A47" s="27"/>
      <c r="B47" s="25"/>
      <c r="C47" s="25"/>
      <c r="D47" s="25"/>
      <c r="E47" s="25"/>
      <c r="F47" s="25"/>
      <c r="G47" s="25"/>
      <c r="H47" s="25"/>
      <c r="I47" s="25"/>
      <c r="J47" s="25"/>
      <c r="K47" s="25"/>
    </row>
    <row r="48" spans="1:11" x14ac:dyDescent="0.2">
      <c r="A48" s="27"/>
      <c r="B48" s="25"/>
      <c r="C48" s="25"/>
      <c r="D48" s="25"/>
      <c r="E48" s="25"/>
      <c r="F48" s="25"/>
      <c r="G48" s="25"/>
      <c r="H48" s="25"/>
      <c r="I48" s="25"/>
      <c r="J48" s="25"/>
      <c r="K48" s="25"/>
    </row>
    <row r="49" spans="1:11" x14ac:dyDescent="0.2">
      <c r="A49" s="27"/>
      <c r="B49" s="25"/>
      <c r="C49" s="25"/>
      <c r="D49" s="25"/>
      <c r="E49" s="25"/>
      <c r="F49" s="25"/>
      <c r="G49" s="25"/>
      <c r="H49" s="25"/>
      <c r="I49" s="25"/>
      <c r="J49" s="25"/>
      <c r="K49" s="25"/>
    </row>
    <row r="50" spans="1:11" x14ac:dyDescent="0.2">
      <c r="A50" s="27"/>
      <c r="B50" s="25"/>
      <c r="C50" s="25"/>
      <c r="D50" s="25"/>
      <c r="E50" s="25"/>
      <c r="F50" s="25"/>
      <c r="G50" s="25"/>
      <c r="H50" s="25"/>
      <c r="I50" s="25"/>
      <c r="J50" s="25"/>
      <c r="K50" s="25"/>
    </row>
    <row r="51" spans="1:11" x14ac:dyDescent="0.2">
      <c r="A51" s="27"/>
      <c r="B51" s="25"/>
      <c r="C51" s="25"/>
      <c r="D51" s="25"/>
      <c r="E51" s="25"/>
      <c r="F51" s="25"/>
      <c r="G51" s="25"/>
      <c r="H51" s="25"/>
      <c r="I51" s="25"/>
      <c r="J51" s="25"/>
      <c r="K51" s="25"/>
    </row>
    <row r="52" spans="1:11" x14ac:dyDescent="0.2">
      <c r="A52" s="27"/>
      <c r="B52" s="25"/>
      <c r="C52" s="25"/>
      <c r="D52" s="25"/>
      <c r="E52" s="25"/>
      <c r="F52" s="25"/>
      <c r="G52" s="25"/>
      <c r="H52" s="25"/>
      <c r="I52" s="25"/>
      <c r="J52" s="25"/>
      <c r="K52" s="25"/>
    </row>
    <row r="53" spans="1:11" x14ac:dyDescent="0.2">
      <c r="A53" s="27"/>
      <c r="B53" s="25"/>
      <c r="C53" s="25"/>
      <c r="D53" s="25"/>
      <c r="E53" s="25"/>
      <c r="F53" s="25"/>
      <c r="G53" s="25"/>
      <c r="H53" s="25"/>
      <c r="I53" s="25"/>
      <c r="J53" s="25"/>
      <c r="K53" s="25"/>
    </row>
    <row r="54" spans="1:11" x14ac:dyDescent="0.2">
      <c r="A54" s="27"/>
      <c r="B54" s="25"/>
      <c r="C54" s="25"/>
      <c r="D54" s="25"/>
      <c r="E54" s="25"/>
      <c r="F54" s="25"/>
      <c r="G54" s="25"/>
      <c r="H54" s="25"/>
      <c r="I54" s="25"/>
      <c r="J54" s="25"/>
      <c r="K54" s="25"/>
    </row>
    <row r="55" spans="1:11" x14ac:dyDescent="0.2">
      <c r="A55" s="27"/>
      <c r="B55" s="25"/>
      <c r="C55" s="25"/>
      <c r="D55" s="25"/>
      <c r="E55" s="25"/>
      <c r="F55" s="25"/>
      <c r="G55" s="25"/>
      <c r="H55" s="25"/>
      <c r="I55" s="25"/>
      <c r="J55" s="25"/>
      <c r="K55" s="25"/>
    </row>
    <row r="56" spans="1:11" x14ac:dyDescent="0.2">
      <c r="A56" s="27"/>
      <c r="B56" s="25"/>
      <c r="C56" s="25"/>
      <c r="D56" s="25"/>
      <c r="E56" s="25"/>
      <c r="F56" s="25"/>
      <c r="G56" s="25"/>
      <c r="H56" s="25"/>
      <c r="I56" s="25"/>
      <c r="J56" s="25"/>
      <c r="K56" s="25"/>
    </row>
    <row r="57" spans="1:11" x14ac:dyDescent="0.2">
      <c r="A57" s="27"/>
      <c r="B57" s="25"/>
      <c r="C57" s="25"/>
      <c r="D57" s="25"/>
      <c r="E57" s="25"/>
      <c r="F57" s="25"/>
      <c r="G57" s="25"/>
      <c r="H57" s="25"/>
      <c r="I57" s="25"/>
      <c r="J57" s="25"/>
      <c r="K57" s="25"/>
    </row>
    <row r="58" spans="1:11" x14ac:dyDescent="0.2">
      <c r="A58" s="27"/>
      <c r="B58" s="25"/>
      <c r="C58" s="25"/>
      <c r="D58" s="25"/>
      <c r="E58" s="25"/>
      <c r="F58" s="25"/>
      <c r="G58" s="25"/>
      <c r="H58" s="25"/>
      <c r="I58" s="25"/>
      <c r="J58" s="25"/>
      <c r="K58" s="25"/>
    </row>
    <row r="59" spans="1:11" x14ac:dyDescent="0.2">
      <c r="A59" s="27"/>
      <c r="B59" s="25"/>
      <c r="C59" s="25"/>
      <c r="D59" s="25"/>
      <c r="E59" s="25"/>
      <c r="F59" s="25"/>
      <c r="G59" s="25"/>
      <c r="H59" s="25"/>
      <c r="I59" s="25"/>
      <c r="J59" s="25"/>
      <c r="K59" s="25"/>
    </row>
    <row r="60" spans="1:11" x14ac:dyDescent="0.2">
      <c r="A60" s="27"/>
      <c r="B60" s="25"/>
      <c r="C60" s="25"/>
      <c r="D60" s="25"/>
      <c r="E60" s="25"/>
      <c r="F60" s="25"/>
      <c r="G60" s="25"/>
      <c r="H60" s="25"/>
      <c r="I60" s="25"/>
      <c r="J60" s="25"/>
      <c r="K60" s="25"/>
    </row>
    <row r="61" spans="1:11" x14ac:dyDescent="0.2">
      <c r="A61" s="27"/>
      <c r="B61" s="25"/>
      <c r="C61" s="25"/>
      <c r="D61" s="25"/>
      <c r="E61" s="25"/>
      <c r="F61" s="25"/>
      <c r="G61" s="25"/>
      <c r="H61" s="25"/>
      <c r="I61" s="25"/>
      <c r="J61" s="25"/>
      <c r="K61" s="25"/>
    </row>
    <row r="62" spans="1:11" x14ac:dyDescent="0.2">
      <c r="A62" s="27"/>
      <c r="B62" s="25"/>
      <c r="C62" s="25"/>
      <c r="D62" s="25"/>
      <c r="E62" s="25"/>
      <c r="F62" s="25"/>
      <c r="G62" s="25"/>
      <c r="H62" s="25"/>
      <c r="I62" s="25"/>
      <c r="J62" s="25"/>
      <c r="K62" s="25"/>
    </row>
    <row r="63" spans="1:11" x14ac:dyDescent="0.2">
      <c r="A63" s="27"/>
      <c r="B63" s="25"/>
      <c r="C63" s="25"/>
      <c r="D63" s="25"/>
      <c r="E63" s="25"/>
      <c r="F63" s="25"/>
      <c r="G63" s="25"/>
      <c r="H63" s="25"/>
      <c r="I63" s="25"/>
      <c r="J63" s="25"/>
      <c r="K63" s="25"/>
    </row>
    <row r="64" spans="1:11" x14ac:dyDescent="0.2">
      <c r="A64" s="27"/>
      <c r="B64" s="25"/>
      <c r="C64" s="25"/>
      <c r="D64" s="25"/>
      <c r="E64" s="25"/>
      <c r="F64" s="25"/>
      <c r="G64" s="25"/>
      <c r="H64" s="25"/>
      <c r="I64" s="25"/>
      <c r="J64" s="25"/>
      <c r="K64" s="25"/>
    </row>
    <row r="65" spans="1:11" x14ac:dyDescent="0.2">
      <c r="A65" s="27"/>
      <c r="B65" s="25"/>
      <c r="C65" s="25"/>
      <c r="D65" s="25"/>
      <c r="E65" s="25"/>
      <c r="F65" s="25"/>
      <c r="G65" s="25"/>
      <c r="H65" s="25"/>
      <c r="I65" s="25"/>
      <c r="J65" s="25"/>
      <c r="K65" s="25"/>
    </row>
    <row r="66" spans="1:11" x14ac:dyDescent="0.2">
      <c r="A66" s="27"/>
      <c r="B66" s="25"/>
      <c r="C66" s="25"/>
      <c r="D66" s="25"/>
      <c r="E66" s="25"/>
      <c r="F66" s="25"/>
      <c r="G66" s="25"/>
      <c r="H66" s="25"/>
      <c r="I66" s="25"/>
      <c r="J66" s="25"/>
      <c r="K66" s="25"/>
    </row>
    <row r="67" spans="1:11" x14ac:dyDescent="0.2">
      <c r="A67" s="27"/>
      <c r="B67" s="25"/>
      <c r="C67" s="25"/>
      <c r="D67" s="25"/>
      <c r="E67" s="25"/>
      <c r="F67" s="25"/>
      <c r="G67" s="25"/>
      <c r="H67" s="25"/>
      <c r="I67" s="25"/>
      <c r="J67" s="25"/>
      <c r="K67" s="25"/>
    </row>
    <row r="68" spans="1:11" x14ac:dyDescent="0.2">
      <c r="A68" s="27"/>
      <c r="B68" s="25"/>
      <c r="C68" s="25"/>
      <c r="D68" s="25"/>
      <c r="E68" s="25"/>
      <c r="F68" s="25"/>
      <c r="G68" s="25"/>
      <c r="H68" s="25"/>
      <c r="I68" s="25"/>
      <c r="J68" s="25"/>
      <c r="K68" s="25"/>
    </row>
    <row r="69" spans="1:11" x14ac:dyDescent="0.2">
      <c r="A69" s="27"/>
      <c r="B69" s="25"/>
      <c r="C69" s="25"/>
      <c r="D69" s="25"/>
      <c r="E69" s="25"/>
      <c r="F69" s="25"/>
      <c r="G69" s="25"/>
      <c r="H69" s="25"/>
      <c r="I69" s="25"/>
      <c r="J69" s="25"/>
      <c r="K69" s="25"/>
    </row>
    <row r="70" spans="1:11" x14ac:dyDescent="0.2">
      <c r="A70" s="27"/>
      <c r="B70" s="25"/>
      <c r="C70" s="25"/>
      <c r="D70" s="25"/>
      <c r="E70" s="25"/>
      <c r="F70" s="25"/>
      <c r="G70" s="25"/>
      <c r="H70" s="25"/>
      <c r="I70" s="25"/>
      <c r="J70" s="25"/>
      <c r="K70" s="25"/>
    </row>
    <row r="71" spans="1:11" x14ac:dyDescent="0.2">
      <c r="A71" s="27"/>
      <c r="B71" s="25"/>
      <c r="C71" s="25"/>
      <c r="D71" s="25"/>
      <c r="E71" s="25"/>
      <c r="F71" s="25"/>
      <c r="G71" s="25"/>
      <c r="H71" s="25"/>
      <c r="I71" s="25"/>
      <c r="J71" s="25"/>
      <c r="K71" s="25"/>
    </row>
    <row r="72" spans="1:11" x14ac:dyDescent="0.2">
      <c r="A72" s="27"/>
      <c r="B72" s="25"/>
      <c r="C72" s="25"/>
      <c r="D72" s="25"/>
      <c r="E72" s="25"/>
      <c r="F72" s="25"/>
      <c r="G72" s="25"/>
      <c r="H72" s="25"/>
      <c r="I72" s="25"/>
      <c r="J72" s="25"/>
      <c r="K72" s="25"/>
    </row>
    <row r="73" spans="1:11" x14ac:dyDescent="0.2">
      <c r="A73" s="27"/>
      <c r="B73" s="25"/>
      <c r="C73" s="25"/>
      <c r="D73" s="25"/>
      <c r="E73" s="25"/>
      <c r="F73" s="25"/>
      <c r="G73" s="25"/>
      <c r="H73" s="25"/>
      <c r="I73" s="25"/>
      <c r="J73" s="25"/>
      <c r="K73" s="25"/>
    </row>
    <row r="74" spans="1:11" x14ac:dyDescent="0.2">
      <c r="A74" s="27"/>
      <c r="B74" s="25"/>
      <c r="C74" s="25"/>
      <c r="D74" s="25"/>
      <c r="E74" s="25"/>
      <c r="F74" s="25"/>
      <c r="G74" s="25"/>
      <c r="H74" s="25"/>
      <c r="I74" s="25"/>
      <c r="J74" s="25"/>
      <c r="K74" s="25"/>
    </row>
    <row r="75" spans="1:11" x14ac:dyDescent="0.2">
      <c r="A75" s="27"/>
      <c r="B75" s="25"/>
      <c r="C75" s="25"/>
      <c r="D75" s="25"/>
      <c r="E75" s="25"/>
      <c r="F75" s="25"/>
      <c r="G75" s="25"/>
      <c r="H75" s="25"/>
      <c r="I75" s="25"/>
      <c r="J75" s="25"/>
      <c r="K75" s="25"/>
    </row>
    <row r="76" spans="1:11" x14ac:dyDescent="0.2">
      <c r="A76" s="27"/>
      <c r="B76" s="25"/>
      <c r="C76" s="25"/>
      <c r="D76" s="25"/>
      <c r="E76" s="25"/>
      <c r="F76" s="25"/>
      <c r="G76" s="25"/>
      <c r="H76" s="25"/>
      <c r="I76" s="25"/>
      <c r="J76" s="25"/>
      <c r="K76" s="25"/>
    </row>
  </sheetData>
  <sheetProtection password="DB25" sheet="1" objects="1" scenarios="1"/>
  <mergeCells count="19">
    <mergeCell ref="E43:K43"/>
    <mergeCell ref="E44:K44"/>
    <mergeCell ref="E45:K45"/>
    <mergeCell ref="A33:K33"/>
    <mergeCell ref="E40:K40"/>
    <mergeCell ref="E38:K38"/>
    <mergeCell ref="E41:K41"/>
    <mergeCell ref="E42:K42"/>
    <mergeCell ref="E37:K37"/>
    <mergeCell ref="E39:K39"/>
    <mergeCell ref="A4:I4"/>
    <mergeCell ref="I10:K10"/>
    <mergeCell ref="C5:F5"/>
    <mergeCell ref="I8:K8"/>
    <mergeCell ref="A32:K32"/>
    <mergeCell ref="I7:K7"/>
    <mergeCell ref="I9:K9"/>
    <mergeCell ref="A15:A24"/>
    <mergeCell ref="A26:A28"/>
  </mergeCells>
  <phoneticPr fontId="4" type="noConversion"/>
  <pageMargins left="0.79" right="0.25" top="0.54" bottom="0.64" header="0.31" footer="0.5"/>
  <pageSetup scale="65" fitToHeight="2" orientation="portrait" r:id="rId1"/>
  <headerFooter alignWithMargins="0"/>
  <rowBreaks count="1" manualBreakCount="1">
    <brk id="2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6" sqref="C6"/>
    </sheetView>
  </sheetViews>
  <sheetFormatPr defaultRowHeight="12.75" x14ac:dyDescent="0.2"/>
  <sheetData/>
  <phoneticPr fontId="4"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REACTOR OL SETTING STG1</vt:lpstr>
      <vt:lpstr>RESISTOR OL SETTING</vt:lpstr>
      <vt:lpstr>Sheet2</vt:lpstr>
      <vt:lpstr>Sheet3</vt:lpstr>
      <vt:lpstr>'REACTOR OL SETTING STG1'!Print_Area</vt:lpstr>
      <vt:lpstr>'RESISTOR OL SETTING'!Print_Area</vt:lpstr>
      <vt:lpstr>rms</vt:lpstr>
      <vt:lpstr>RMSHARM</vt:lpstr>
      <vt:lpstr>squaredvalues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Paul</cp:lastModifiedBy>
  <cp:lastPrinted>2016-11-18T19:03:20Z</cp:lastPrinted>
  <dcterms:created xsi:type="dcterms:W3CDTF">2009-04-20T13:07:52Z</dcterms:created>
  <dcterms:modified xsi:type="dcterms:W3CDTF">2016-11-18T19:03:32Z</dcterms:modified>
</cp:coreProperties>
</file>