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7100" windowHeight="10365"/>
  </bookViews>
  <sheets>
    <sheet name="Neutral Current - Split WYE-I" sheetId="7" r:id="rId1"/>
    <sheet name="Neutral Current - Split WYE-V" sheetId="2" r:id="rId2"/>
    <sheet name="Neutral Voltage" sheetId="4" r:id="rId3"/>
    <sheet name="Burden Calculation" sheetId="6" r:id="rId4"/>
    <sheet name="ROP 6-218" sheetId="5" r:id="rId5"/>
  </sheets>
  <externalReferences>
    <externalReference r:id="rId6"/>
  </externalReferences>
  <definedNames>
    <definedName name="_Ref348447949" localSheetId="3">'Burden Calculation'!#REF!</definedName>
    <definedName name="_Ref348447949" localSheetId="0">'Neutral Current - Split WYE-I'!$C$47</definedName>
    <definedName name="_Ref348447949" localSheetId="1">'Neutral Current - Split WYE-V'!$C$47</definedName>
    <definedName name="_Ref348447949" localSheetId="2">'Neutral Voltage'!$C$47</definedName>
    <definedName name="_Ref348451275" localSheetId="3">'Burden Calculation'!#REF!</definedName>
    <definedName name="_Ref348451275" localSheetId="0">'Neutral Current - Split WYE-I'!$C$50</definedName>
    <definedName name="_Ref348451275" localSheetId="1">'Neutral Current - Split WYE-V'!$C$50</definedName>
    <definedName name="_Ref348451275" localSheetId="2">'Neutral Voltage'!$C$50</definedName>
    <definedName name="_xlnm.Print_Area" localSheetId="3">'Burden Calculation'!$B$1:$L$49</definedName>
    <definedName name="_xlnm.Print_Area" localSheetId="0">'Neutral Current - Split WYE-I'!$B$1:$L$150,'Neutral Current - Split WYE-I'!$O$20:$AC$33</definedName>
    <definedName name="_xlnm.Print_Area" localSheetId="1">'Neutral Current - Split WYE-V'!$B$1:$L$150,'Neutral Current - Split WYE-V'!$O$20:$AC$33</definedName>
    <definedName name="_xlnm.Print_Area" localSheetId="2">'Neutral Voltage'!$B$1:$L$132,'Neutral Voltage'!$O$20:$AC$33</definedName>
    <definedName name="rms">'[1]REACTOR OL SETTING'!$AL$15</definedName>
    <definedName name="squaredvalues">'[1]REACTOR OL SETTING'!$AL$4:$AO$14</definedName>
  </definedNames>
  <calcPr calcId="145621"/>
</workbook>
</file>

<file path=xl/calcChain.xml><?xml version="1.0" encoding="utf-8"?>
<calcChain xmlns="http://schemas.openxmlformats.org/spreadsheetml/2006/main">
  <c r="W27" i="7" l="1"/>
  <c r="W27" i="2" l="1"/>
  <c r="S27" i="2" l="1"/>
  <c r="Q27" i="2"/>
  <c r="S27" i="7"/>
  <c r="Q29" i="7"/>
  <c r="Q28" i="7"/>
  <c r="Q27" i="7"/>
  <c r="D142" i="7" l="1"/>
  <c r="Q30" i="7" s="1"/>
  <c r="D141" i="7"/>
  <c r="D144" i="7" s="1"/>
  <c r="D129" i="7"/>
  <c r="D128" i="7"/>
  <c r="D131" i="7" s="1"/>
  <c r="D116" i="7"/>
  <c r="D115" i="7"/>
  <c r="S28" i="7" s="1"/>
  <c r="D103" i="7"/>
  <c r="D102" i="7"/>
  <c r="D105" i="7" s="1"/>
  <c r="D90" i="7"/>
  <c r="Q26" i="7" s="1"/>
  <c r="D89" i="7"/>
  <c r="D92" i="7" s="1"/>
  <c r="B83" i="7"/>
  <c r="D74" i="7"/>
  <c r="D117" i="7" s="1"/>
  <c r="S32" i="7"/>
  <c r="S33" i="7" s="1"/>
  <c r="S30" i="7"/>
  <c r="S26" i="7" l="1"/>
  <c r="S29" i="7"/>
  <c r="U28" i="7"/>
  <c r="D120" i="7"/>
  <c r="D123" i="7"/>
  <c r="Y28" i="7" s="1"/>
  <c r="D118" i="7"/>
  <c r="D130" i="7"/>
  <c r="D91" i="7"/>
  <c r="D143" i="7"/>
  <c r="D104" i="7"/>
  <c r="D45" i="6"/>
  <c r="D46" i="6" s="1"/>
  <c r="D48" i="6" s="1"/>
  <c r="D42" i="6"/>
  <c r="D146" i="7" l="1"/>
  <c r="U30" i="7"/>
  <c r="D149" i="7"/>
  <c r="Y30" i="7" s="1"/>
  <c r="D94" i="7"/>
  <c r="U26" i="7"/>
  <c r="D97" i="7"/>
  <c r="Y26" i="7" s="1"/>
  <c r="D124" i="7"/>
  <c r="AA28" i="7" s="1"/>
  <c r="W28" i="7"/>
  <c r="D133" i="7"/>
  <c r="U29" i="7"/>
  <c r="D136" i="7"/>
  <c r="Y29" i="7" s="1"/>
  <c r="D110" i="7"/>
  <c r="Y27" i="7" s="1"/>
  <c r="U27" i="7"/>
  <c r="D107" i="7"/>
  <c r="AA26" i="4"/>
  <c r="Y26" i="4"/>
  <c r="W26" i="4"/>
  <c r="U26" i="4"/>
  <c r="S28" i="4"/>
  <c r="Q30" i="4"/>
  <c r="U30" i="4" s="1"/>
  <c r="Q28" i="4"/>
  <c r="U28" i="4" s="1"/>
  <c r="D127" i="4"/>
  <c r="D128" i="4" s="1"/>
  <c r="D132" i="4" s="1"/>
  <c r="D126" i="4"/>
  <c r="S30" i="4" s="1"/>
  <c r="D117" i="4"/>
  <c r="D118" i="4" s="1"/>
  <c r="D122" i="4" s="1"/>
  <c r="D116" i="4"/>
  <c r="S29" i="4" s="1"/>
  <c r="D107" i="4"/>
  <c r="D111" i="4" s="1"/>
  <c r="D106" i="4"/>
  <c r="D109" i="4" s="1"/>
  <c r="D97" i="4"/>
  <c r="D101" i="4" s="1"/>
  <c r="D96" i="4"/>
  <c r="D99" i="4" s="1"/>
  <c r="D111" i="7" l="1"/>
  <c r="AA27" i="7" s="1"/>
  <c r="D150" i="7"/>
  <c r="AA30" i="7" s="1"/>
  <c r="W30" i="7"/>
  <c r="D137" i="7"/>
  <c r="AA29" i="7" s="1"/>
  <c r="W29" i="7"/>
  <c r="D98" i="7"/>
  <c r="AA26" i="7" s="1"/>
  <c r="W26" i="7"/>
  <c r="W30" i="4"/>
  <c r="AA30" i="4" s="1"/>
  <c r="Y30" i="4"/>
  <c r="D129" i="4"/>
  <c r="D119" i="4"/>
  <c r="Q29" i="4"/>
  <c r="U29" i="4" s="1"/>
  <c r="Y28" i="4"/>
  <c r="W28" i="4"/>
  <c r="AA28" i="4" s="1"/>
  <c r="Q27" i="4"/>
  <c r="U27" i="4" s="1"/>
  <c r="S27" i="4"/>
  <c r="D121" i="4"/>
  <c r="D131" i="4"/>
  <c r="D108" i="4"/>
  <c r="D112" i="4" s="1"/>
  <c r="D98" i="4"/>
  <c r="D102" i="4" s="1"/>
  <c r="D87" i="4"/>
  <c r="D86" i="4"/>
  <c r="S26" i="4" s="1"/>
  <c r="B80" i="4"/>
  <c r="D72" i="4"/>
  <c r="S32" i="4"/>
  <c r="S33" i="4" s="1"/>
  <c r="W29" i="4" l="1"/>
  <c r="AA29" i="4" s="1"/>
  <c r="Y29" i="4"/>
  <c r="Y27" i="4"/>
  <c r="W27" i="4"/>
  <c r="AA27" i="4" s="1"/>
  <c r="Q26" i="4"/>
  <c r="D88" i="4"/>
  <c r="D92" i="4" s="1"/>
  <c r="D91" i="4"/>
  <c r="D89" i="4"/>
  <c r="B83" i="2"/>
  <c r="S33" i="2"/>
  <c r="S32" i="2"/>
  <c r="D142" i="2" l="1"/>
  <c r="Q30" i="2" s="1"/>
  <c r="D141" i="2"/>
  <c r="D129" i="2"/>
  <c r="Q29" i="2" s="1"/>
  <c r="D128" i="2"/>
  <c r="D116" i="2"/>
  <c r="D115" i="2"/>
  <c r="D103" i="2"/>
  <c r="D102" i="2"/>
  <c r="D105" i="2" s="1"/>
  <c r="D144" i="2" l="1"/>
  <c r="S30" i="2"/>
  <c r="D131" i="2"/>
  <c r="S29" i="2"/>
  <c r="Q28" i="2"/>
  <c r="D118" i="2"/>
  <c r="S28" i="2"/>
  <c r="D74" i="2"/>
  <c r="D90" i="2"/>
  <c r="Q26" i="2" s="1"/>
  <c r="D89" i="2"/>
  <c r="D92" i="2" l="1"/>
  <c r="S26" i="2"/>
  <c r="D91" i="2"/>
  <c r="U26" i="2" s="1"/>
  <c r="D117" i="2"/>
  <c r="U28" i="2" s="1"/>
  <c r="D143" i="2"/>
  <c r="U30" i="2" s="1"/>
  <c r="D130" i="2"/>
  <c r="U29" i="2" s="1"/>
  <c r="D104" i="2"/>
  <c r="U27" i="2" s="1"/>
  <c r="D136" i="2" l="1"/>
  <c r="Y29" i="2" s="1"/>
  <c r="D133" i="2"/>
  <c r="W29" i="2" s="1"/>
  <c r="D107" i="2"/>
  <c r="D110" i="2"/>
  <c r="Y27" i="2" s="1"/>
  <c r="D94" i="2"/>
  <c r="W26" i="2" s="1"/>
  <c r="D97" i="2"/>
  <c r="Y26" i="2" s="1"/>
  <c r="D149" i="2"/>
  <c r="Y30" i="2" s="1"/>
  <c r="D146" i="2"/>
  <c r="W30" i="2" s="1"/>
  <c r="D123" i="2"/>
  <c r="Y28" i="2" s="1"/>
  <c r="D120" i="2"/>
  <c r="W28" i="2" l="1"/>
  <c r="I121" i="2"/>
  <c r="I120" i="2"/>
  <c r="D124" i="2"/>
  <c r="AA28" i="2" s="1"/>
  <c r="D98" i="2"/>
  <c r="AA26" i="2" s="1"/>
  <c r="I94" i="2"/>
  <c r="I95" i="2"/>
  <c r="I133" i="2"/>
  <c r="I134" i="2"/>
  <c r="D137" i="2"/>
  <c r="AA29" i="2" s="1"/>
  <c r="I147" i="2"/>
  <c r="D150" i="2"/>
  <c r="AA30" i="2" s="1"/>
  <c r="I146" i="2"/>
  <c r="I107" i="2"/>
  <c r="D111" i="2"/>
  <c r="AA27" i="2" s="1"/>
  <c r="I108" i="2"/>
</calcChain>
</file>

<file path=xl/sharedStrings.xml><?xml version="1.0" encoding="utf-8"?>
<sst xmlns="http://schemas.openxmlformats.org/spreadsheetml/2006/main" count="510" uniqueCount="136">
  <si>
    <t xml:space="preserve"> </t>
  </si>
  <si>
    <t>(amps)</t>
  </si>
  <si>
    <t>(Normally 1 or more cans are allowed to fail for banks consisting of 4 or more total per phase)</t>
  </si>
  <si>
    <t>Volts</t>
  </si>
  <si>
    <t>Percent Over-voltage on Failed Capacitor</t>
  </si>
  <si>
    <t>(Should not be greater than 10% under nominal system conditions)</t>
  </si>
  <si>
    <t>Caps out</t>
  </si>
  <si>
    <t xml:space="preserve">N-G </t>
  </si>
  <si>
    <t>Voltage</t>
  </si>
  <si>
    <t xml:space="preserve">Remaining </t>
  </si>
  <si>
    <t>Nominal Cap Voltage</t>
  </si>
  <si>
    <t>Maximum Voltage</t>
  </si>
  <si>
    <t>Cap Voltage</t>
  </si>
  <si>
    <t>(Volts)</t>
  </si>
  <si>
    <t>(primary divided by secondary)</t>
  </si>
  <si>
    <t>CT Secondary amps (amps to relay)</t>
  </si>
  <si>
    <t xml:space="preserve">Neutral </t>
  </si>
  <si>
    <t xml:space="preserve">Current </t>
  </si>
  <si>
    <t>CT</t>
  </si>
  <si>
    <t>Secondary Current</t>
  </si>
  <si>
    <t>Northeast Power Systems, Inc.</t>
  </si>
  <si>
    <t xml:space="preserve">66 Carey Road, Queensbury, NY              </t>
  </si>
  <si>
    <t>Phone: (518) 792-4776   Fax: (518) 792-5767    www.nepsi.com</t>
  </si>
  <si>
    <t>This value is the line to line voltage in kV that the capacitor bank or harmonic filter bank is applied at.</t>
  </si>
  <si>
    <t>Enter Capacitor Bank Line-to-Line Voltage (kV)</t>
  </si>
  <si>
    <t>Enter effective kvar output of filter/capacitor bank stage (kvar)</t>
  </si>
  <si>
    <r>
      <t>Normal Phase Current (I</t>
    </r>
    <r>
      <rPr>
        <vertAlign val="subscript"/>
        <sz val="10"/>
        <rFont val="Arial"/>
        <family val="2"/>
      </rPr>
      <t>NOMINAL</t>
    </r>
    <r>
      <rPr>
        <sz val="10"/>
        <rFont val="Arial"/>
        <family val="2"/>
      </rPr>
      <t>)</t>
    </r>
  </si>
  <si>
    <t>Neutral CT Ratio</t>
  </si>
  <si>
    <t>This is the 3-phase output kvar of the stage (enter as kvar not Mvar) at nominal system voltage.</t>
  </si>
  <si>
    <t>Enter resistance of burden resistor (ohms)</t>
  </si>
  <si>
    <t>(ohms)</t>
  </si>
  <si>
    <t>Number of Capacitors per Stage (N) per Phase</t>
  </si>
  <si>
    <t>Enter Capacitor Voltage Rating (kV)</t>
  </si>
  <si>
    <t>This is the nameplate voltage rating of capacitor in kV</t>
  </si>
  <si>
    <r>
      <t>Neutral Current Between Wye Banks (I</t>
    </r>
    <r>
      <rPr>
        <vertAlign val="subscript"/>
        <sz val="10"/>
        <rFont val="Arial"/>
        <family val="2"/>
      </rPr>
      <t>CURRENT THROUGH NEUTRAL CT</t>
    </r>
    <r>
      <rPr>
        <sz val="10"/>
        <rFont val="Arial"/>
        <family val="2"/>
      </rPr>
      <t>)</t>
    </r>
  </si>
  <si>
    <r>
      <t>Voltage on remaining capacitors (V</t>
    </r>
    <r>
      <rPr>
        <vertAlign val="subscript"/>
        <sz val="10"/>
        <rFont val="Arial"/>
        <family val="2"/>
      </rPr>
      <t>REMAINING CAPACITOR VOLTAGE</t>
    </r>
    <r>
      <rPr>
        <sz val="10"/>
        <rFont val="Arial"/>
        <family val="2"/>
      </rPr>
      <t>)</t>
    </r>
  </si>
  <si>
    <t>Number of failed capacitors per phase (F)</t>
  </si>
  <si>
    <r>
      <t>Neutral-to-Ground Voltage (V</t>
    </r>
    <r>
      <rPr>
        <vertAlign val="subscript"/>
        <sz val="10"/>
        <rFont val="Arial"/>
        <family val="2"/>
      </rPr>
      <t>NEUTRAL TO GROUND</t>
    </r>
    <r>
      <rPr>
        <sz val="10"/>
        <rFont val="Arial"/>
        <family val="2"/>
      </rPr>
      <t>)</t>
    </r>
  </si>
  <si>
    <t>(Volts) This is the voltage across the healthy capacitors. It should not exceed 110% of the voltage rating of the capacitor.</t>
  </si>
  <si>
    <t>(Amps) This is the primary current through the neutral current transformer.</t>
  </si>
  <si>
    <t>Burden Volts</t>
  </si>
  <si>
    <t>Burden Watts</t>
  </si>
  <si>
    <t>(watts)</t>
  </si>
  <si>
    <t>(volts)</t>
  </si>
  <si>
    <t>Results for 1 Failed Capacitor</t>
  </si>
  <si>
    <t>Suggested Relay Setting (primary amps)</t>
  </si>
  <si>
    <t>Suggested Relay Setting (Secondary amps)</t>
  </si>
  <si>
    <r>
      <t>(amps) Based on 60% of the I</t>
    </r>
    <r>
      <rPr>
        <vertAlign val="subscript"/>
        <sz val="10"/>
        <rFont val="Arial"/>
        <family val="2"/>
      </rPr>
      <t>CURENT THROUGH NEUTRAL CT</t>
    </r>
  </si>
  <si>
    <t>(amps) Based on 60% of expected CT secondary current</t>
  </si>
  <si>
    <t>Customer Name:</t>
  </si>
  <si>
    <t>Stage Number(s)</t>
  </si>
  <si>
    <t>Stage kvar</t>
  </si>
  <si>
    <t>Project Name:</t>
  </si>
  <si>
    <t>Results for 2 Failed Capacitors</t>
  </si>
  <si>
    <t>Results for 3 Failed Capacitors</t>
  </si>
  <si>
    <t>Results for 4 Failed Capacitors</t>
  </si>
  <si>
    <t>Results for 5 Failed Capacitors</t>
  </si>
  <si>
    <t>Background Information</t>
  </si>
  <si>
    <t>Project Information</t>
  </si>
  <si>
    <t xml:space="preserve">Neutral Current Relay Settings </t>
  </si>
  <si>
    <t>Recommended</t>
  </si>
  <si>
    <t>Relay Setting</t>
  </si>
  <si>
    <t>Secondary amps</t>
  </si>
  <si>
    <t>Primary Amps *</t>
  </si>
  <si>
    <t>* Harmonic Filter Banks should be set to trip and alarm on first capacitor fuse operation.</t>
  </si>
  <si>
    <t>Factory</t>
  </si>
  <si>
    <t>Setting</t>
  </si>
  <si>
    <t>ALARM</t>
  </si>
  <si>
    <t>TRIP</t>
  </si>
  <si>
    <t>N/A</t>
  </si>
  <si>
    <t xml:space="preserve">Neutral Voltage Unbalance Protection Relay Settings Sheet </t>
  </si>
  <si>
    <t>Neutral PT Ratio</t>
  </si>
  <si>
    <t>Number of Capacitors per Stage per Phase (N)</t>
  </si>
  <si>
    <t>Assumes all capacitors are of equal size.</t>
  </si>
  <si>
    <t>(This includes caps on both sides of wye - on a per phase basis - i.e. caps in parallel). Assumes all capacitors are equal in size.</t>
  </si>
  <si>
    <t>Suggested Relay Setting (Secondary volts)</t>
  </si>
  <si>
    <t>Suggested Relay Setting (Primary volts)</t>
  </si>
  <si>
    <t>Neutral PT Secondary Voltage</t>
  </si>
  <si>
    <t>(Volts) Based on 60% of expected PT Voltage</t>
  </si>
  <si>
    <r>
      <t>(Volts) Based on 60% of the V</t>
    </r>
    <r>
      <rPr>
        <vertAlign val="subscript"/>
        <sz val="10"/>
        <rFont val="Arial"/>
        <family val="2"/>
      </rPr>
      <t>NEUTRAL TO GROUND</t>
    </r>
    <r>
      <rPr>
        <sz val="10"/>
        <rFont val="Arial"/>
        <family val="2"/>
      </rPr>
      <t xml:space="preserve"> Voltage</t>
    </r>
  </si>
  <si>
    <t>Results for 2 Failed Capacitor</t>
  </si>
  <si>
    <t>Results for 3 Failed Capacitor</t>
  </si>
  <si>
    <t>Results for 4 Failed Capacitor</t>
  </si>
  <si>
    <t>Results for 5 Failed Capacitor</t>
  </si>
  <si>
    <t>Neutral PT</t>
  </si>
  <si>
    <t>Seconary Volts</t>
  </si>
  <si>
    <t>Primary Volts</t>
  </si>
  <si>
    <t>Primary Volts *</t>
  </si>
  <si>
    <t>Secondary Volts</t>
  </si>
  <si>
    <t xml:space="preserve">Neutral Voltage Relay Settings </t>
  </si>
  <si>
    <t>Relays Should Be Set to Trip Before Remaining Capacitor Voltage Exceeds Capacitor Maxium Volage Rating</t>
  </si>
  <si>
    <t>Capacitor Bank/Stage Data</t>
  </si>
  <si>
    <t>CT Part #:</t>
  </si>
  <si>
    <t>CT Ratio:</t>
  </si>
  <si>
    <t>CT Manufacturer:</t>
  </si>
  <si>
    <t>Enter CT Secondary Winding Resistance (Ohms)</t>
  </si>
  <si>
    <t>(ohms) - provided by CT manufacturer</t>
  </si>
  <si>
    <t>Provided by Customer</t>
  </si>
  <si>
    <t>AWG10/Copper</t>
  </si>
  <si>
    <t>Enter CT Secondary Conductor</t>
  </si>
  <si>
    <t>Enter CT Secondary Conductor Impedance (ohms/1000 feet)</t>
  </si>
  <si>
    <t>Enter Secondary Distance Between Relay and CT</t>
  </si>
  <si>
    <t>Calculated CT Secondary Lead Resistance</t>
  </si>
  <si>
    <t>Enter Neutral Burden Resistor Rating (ohms)</t>
  </si>
  <si>
    <t>Enter Burden Resistance of Neutral Relay</t>
  </si>
  <si>
    <t>(ohms) - if in VA, convert to impedance in ohms at rated sensing voltage</t>
  </si>
  <si>
    <t>Parallel combination of Neutral Burden Resistor and Neutral Relay Burden Resistance</t>
  </si>
  <si>
    <t>Total CT Burden Resistance</t>
  </si>
  <si>
    <t>(ohms) - Value equals the product of 2 times the secondary distance and conductor impedance divided by 1000</t>
  </si>
  <si>
    <t>(feet) This should include up, down, and over distance (total length in feet).</t>
  </si>
  <si>
    <t>(ohms/1000') - Data from National Bureau of Standards Handbook 100, ROP 6-218</t>
  </si>
  <si>
    <t xml:space="preserve">(ohms) - Use 0 ohms if using a current sensing relay. </t>
  </si>
  <si>
    <t>Capacitor Bank - Neutral Current CT Burden Calculation</t>
  </si>
  <si>
    <t>Enter Relay CT Secondary Trip Current from relay settings sheet</t>
  </si>
  <si>
    <t>(ohms) - Includes the series combination of CT secondary resistance, Secondary Lead Length, and the Parallel Combination of Neutral Burden Reistor and Neutral Relay Burden Resistance.</t>
  </si>
  <si>
    <t>(amps) - The value at which the relay is expected to trip the bank offline</t>
  </si>
  <si>
    <t>CT Secondary Voltage</t>
  </si>
  <si>
    <t>(volts) - product of total CT burden Resistance and relay trip current in amps</t>
  </si>
  <si>
    <t>Split-Wye Neutral Current CT Burden Calculation</t>
  </si>
  <si>
    <t>CT Relay Accuracy:</t>
  </si>
  <si>
    <t>CT Meter Accuracy:</t>
  </si>
  <si>
    <t>Split-Wye Neutral Current Relay Settings Sheet for Use with Voltage Sensing Relay</t>
  </si>
  <si>
    <t>Split-Wye Neutral Current Relay Settings Sheet for Use Current Sensing Relay</t>
  </si>
  <si>
    <t>Enter Name</t>
  </si>
  <si>
    <t>Enter Project Name</t>
  </si>
  <si>
    <t>Enter Stage #</t>
  </si>
  <si>
    <t>Enter stage kvar</t>
  </si>
  <si>
    <t>Enter Customer Name</t>
  </si>
  <si>
    <t>Enter Stage Number</t>
  </si>
  <si>
    <t>Enter Stage kvar</t>
  </si>
  <si>
    <t>Inter Stage kvar</t>
  </si>
  <si>
    <t>Enter Current Transformer Part Number</t>
  </si>
  <si>
    <t>Enter Current Transformer Turns Ratio</t>
  </si>
  <si>
    <t>Enter Current Transformer manufacturer</t>
  </si>
  <si>
    <t>Enter Current Transformer Relay Accuracy</t>
  </si>
  <si>
    <t>0.6B0.1, 1.2B0.2, 2.4B0.5 (for example)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</si>
</sst>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name val="Arial"/>
    </font>
    <font>
      <sz val="11"/>
      <color theme="1"/>
      <name val="Calibri"/>
      <family val="2"/>
      <scheme val="minor"/>
    </font>
    <font>
      <b/>
      <sz val="10"/>
      <name val="Arial"/>
      <family val="2"/>
    </font>
    <font>
      <sz val="10"/>
      <name val="Arial"/>
      <family val="2"/>
    </font>
    <font>
      <sz val="11"/>
      <color theme="1"/>
      <name val="Calibri"/>
      <family val="2"/>
      <scheme val="minor"/>
    </font>
    <font>
      <b/>
      <sz val="16"/>
      <color theme="1"/>
      <name val="Calibri"/>
      <family val="2"/>
      <scheme val="minor"/>
    </font>
    <font>
      <b/>
      <sz val="28"/>
      <color theme="1"/>
      <name val="Calibri"/>
      <family val="2"/>
      <scheme val="minor"/>
    </font>
    <font>
      <sz val="20"/>
      <color theme="1"/>
      <name val="Calibri"/>
      <family val="2"/>
      <scheme val="minor"/>
    </font>
    <font>
      <sz val="14"/>
      <color theme="1"/>
      <name val="Calibri"/>
      <family val="2"/>
      <scheme val="minor"/>
    </font>
    <font>
      <vertAlign val="subscript"/>
      <sz val="10"/>
      <name val="Arial"/>
      <family val="2"/>
    </font>
    <font>
      <sz val="14"/>
      <name val="Arial"/>
      <family val="2"/>
    </font>
    <font>
      <b/>
      <sz val="16"/>
      <name val="Arial"/>
      <family val="2"/>
    </font>
    <font>
      <sz val="12"/>
      <color theme="1"/>
      <name val="Calibri"/>
      <family val="2"/>
      <scheme val="minor"/>
    </font>
    <font>
      <b/>
      <sz val="20"/>
      <color theme="1"/>
      <name val="Calibri"/>
      <family val="2"/>
      <scheme val="minor"/>
    </font>
    <font>
      <sz val="8"/>
      <color theme="1"/>
      <name val="Calibri"/>
      <family val="2"/>
      <scheme val="minor"/>
    </font>
    <font>
      <sz val="16"/>
      <name val="Arial"/>
      <family val="2"/>
    </font>
    <font>
      <b/>
      <sz val="16"/>
      <color theme="1"/>
      <name val="Arial"/>
      <family val="2"/>
    </font>
  </fonts>
  <fills count="5">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rgb="FFB2B2B2"/>
      </right>
      <top/>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s>
  <cellStyleXfs count="6">
    <xf numFmtId="0" fontId="0" fillId="0" borderId="0"/>
    <xf numFmtId="0" fontId="4" fillId="0" borderId="0"/>
    <xf numFmtId="0" fontId="4" fillId="2" borderId="2" applyNumberFormat="0" applyFont="0" applyAlignment="0" applyProtection="0"/>
    <xf numFmtId="9" fontId="4" fillId="0" borderId="0" applyFont="0" applyFill="0" applyBorder="0" applyAlignment="0" applyProtection="0"/>
    <xf numFmtId="0" fontId="1" fillId="0" borderId="0"/>
    <xf numFmtId="0" fontId="3" fillId="0" borderId="0"/>
  </cellStyleXfs>
  <cellXfs count="153">
    <xf numFmtId="0" fontId="0" fillId="0" borderId="0" xfId="0"/>
    <xf numFmtId="0" fontId="2" fillId="0" borderId="0" xfId="0" applyFont="1"/>
    <xf numFmtId="0" fontId="3" fillId="0" borderId="0" xfId="0" applyFont="1"/>
    <xf numFmtId="0" fontId="0" fillId="0" borderId="0" xfId="0" applyBorder="1"/>
    <xf numFmtId="2" fontId="0" fillId="0" borderId="0" xfId="0" applyNumberFormat="1" applyAlignment="1">
      <alignment horizontal="center"/>
    </xf>
    <xf numFmtId="0" fontId="0" fillId="0" borderId="0" xfId="0" applyFill="1"/>
    <xf numFmtId="0" fontId="8" fillId="0" borderId="3" xfId="1" applyFont="1" applyBorder="1" applyAlignment="1">
      <alignment horizontal="right"/>
    </xf>
    <xf numFmtId="0" fontId="4" fillId="0" borderId="0" xfId="1"/>
    <xf numFmtId="0" fontId="6" fillId="0" borderId="1" xfId="1" applyFont="1" applyBorder="1"/>
    <xf numFmtId="0" fontId="7" fillId="0" borderId="1" xfId="1" applyFont="1" applyBorder="1"/>
    <xf numFmtId="0" fontId="3" fillId="0" borderId="0" xfId="0" applyFont="1" applyAlignment="1">
      <alignment horizontal="center"/>
    </xf>
    <xf numFmtId="0" fontId="0" fillId="0" borderId="0" xfId="0" applyAlignment="1">
      <alignment vertical="center"/>
    </xf>
    <xf numFmtId="164" fontId="4" fillId="0" borderId="0" xfId="1" applyNumberFormat="1" applyAlignment="1">
      <alignment horizontal="center"/>
    </xf>
    <xf numFmtId="0" fontId="3" fillId="0" borderId="0" xfId="0" applyFont="1" applyAlignment="1">
      <alignment horizontal="right"/>
    </xf>
    <xf numFmtId="0" fontId="8" fillId="0" borderId="0" xfId="1" applyFont="1"/>
    <xf numFmtId="0" fontId="10" fillId="0" borderId="0" xfId="0" applyFont="1"/>
    <xf numFmtId="0" fontId="0" fillId="0" borderId="0" xfId="0" applyAlignment="1">
      <alignment vertical="center" wrapText="1"/>
    </xf>
    <xf numFmtId="0" fontId="0" fillId="0" borderId="0" xfId="0" applyFill="1" applyAlignment="1">
      <alignment horizontal="center" vertical="center"/>
    </xf>
    <xf numFmtId="164" fontId="0" fillId="0" borderId="0" xfId="0" applyNumberFormat="1" applyFill="1" applyAlignment="1">
      <alignment horizontal="center" vertical="center" wrapText="1"/>
    </xf>
    <xf numFmtId="164" fontId="3" fillId="0" borderId="0" xfId="0" applyNumberFormat="1" applyFont="1" applyFill="1" applyAlignment="1">
      <alignment horizontal="center" vertical="center"/>
    </xf>
    <xf numFmtId="10" fontId="3" fillId="0" borderId="0" xfId="0" applyNumberFormat="1" applyFont="1" applyAlignment="1">
      <alignment horizontal="center"/>
    </xf>
    <xf numFmtId="164" fontId="0" fillId="0" borderId="0" xfId="0" applyNumberFormat="1"/>
    <xf numFmtId="0" fontId="0" fillId="0" borderId="0" xfId="0" applyFill="1" applyBorder="1"/>
    <xf numFmtId="0" fontId="3" fillId="0" borderId="0" xfId="0" applyFont="1" applyFill="1" applyBorder="1"/>
    <xf numFmtId="2" fontId="0" fillId="0" borderId="0" xfId="0" applyNumberFormat="1" applyFill="1" applyAlignment="1">
      <alignment horizontal="center"/>
    </xf>
    <xf numFmtId="2" fontId="3" fillId="0" borderId="0" xfId="0" applyNumberFormat="1" applyFont="1" applyBorder="1"/>
    <xf numFmtId="0" fontId="3" fillId="0" borderId="0" xfId="0" applyFont="1" applyBorder="1" applyAlignment="1">
      <alignment horizontal="right"/>
    </xf>
    <xf numFmtId="2" fontId="0" fillId="0" borderId="0" xfId="0" applyNumberFormat="1" applyBorder="1"/>
    <xf numFmtId="0" fontId="3" fillId="0" borderId="0" xfId="0" applyFont="1" applyBorder="1" applyAlignment="1">
      <alignment horizontal="center"/>
    </xf>
    <xf numFmtId="0" fontId="0" fillId="0" borderId="0" xfId="0" applyBorder="1" applyAlignment="1">
      <alignment horizontal="right"/>
    </xf>
    <xf numFmtId="0" fontId="3" fillId="0" borderId="0" xfId="0" applyFont="1" applyBorder="1"/>
    <xf numFmtId="2" fontId="3" fillId="0" borderId="0" xfId="0" applyNumberFormat="1" applyFont="1" applyBorder="1" applyAlignment="1">
      <alignment horizontal="center"/>
    </xf>
    <xf numFmtId="0" fontId="8" fillId="0" borderId="3" xfId="1" applyFont="1" applyBorder="1" applyAlignment="1">
      <alignment horizontal="right"/>
    </xf>
    <xf numFmtId="0" fontId="8" fillId="0" borderId="0" xfId="1" applyFont="1" applyBorder="1" applyAlignment="1">
      <alignment horizontal="right"/>
    </xf>
    <xf numFmtId="0" fontId="3" fillId="0" borderId="0" xfId="0" applyFont="1"/>
    <xf numFmtId="0" fontId="3" fillId="0" borderId="0" xfId="0" applyFont="1" applyFill="1" applyBorder="1" applyAlignment="1">
      <alignment horizontal="center"/>
    </xf>
    <xf numFmtId="0" fontId="0" fillId="0" borderId="0" xfId="0" applyFill="1" applyBorder="1" applyAlignment="1">
      <alignment horizontal="center" vertical="center"/>
    </xf>
    <xf numFmtId="164" fontId="0" fillId="0" borderId="0" xfId="0" applyNumberFormat="1" applyFill="1" applyBorder="1" applyAlignment="1">
      <alignment horizontal="center" vertical="center" wrapText="1"/>
    </xf>
    <xf numFmtId="164" fontId="3" fillId="0" borderId="0" xfId="0" applyNumberFormat="1" applyFont="1" applyFill="1" applyBorder="1" applyAlignment="1">
      <alignment horizontal="center" vertical="center"/>
    </xf>
    <xf numFmtId="2" fontId="0" fillId="0" borderId="0" xfId="0" applyNumberFormat="1" applyFill="1" applyBorder="1" applyAlignment="1">
      <alignment horizontal="center"/>
    </xf>
    <xf numFmtId="0" fontId="3" fillId="0" borderId="0" xfId="0" applyFont="1" applyBorder="1" applyAlignment="1">
      <alignment horizontal="left"/>
    </xf>
    <xf numFmtId="2" fontId="3" fillId="0" borderId="0" xfId="0" applyNumberFormat="1" applyFont="1" applyFill="1" applyBorder="1"/>
    <xf numFmtId="0" fontId="3" fillId="0" borderId="0" xfId="0" applyFont="1" applyFill="1" applyBorder="1" applyAlignment="1">
      <alignment horizontal="right"/>
    </xf>
    <xf numFmtId="2" fontId="0" fillId="0" borderId="0" xfId="0" applyNumberFormat="1" applyFill="1" applyBorder="1"/>
    <xf numFmtId="0" fontId="0" fillId="0" borderId="0" xfId="0" applyFill="1" applyBorder="1" applyAlignment="1">
      <alignment horizontal="right"/>
    </xf>
    <xf numFmtId="2" fontId="3" fillId="0" borderId="0" xfId="0" applyNumberFormat="1" applyFont="1" applyFill="1" applyBorder="1" applyAlignment="1">
      <alignment horizontal="center"/>
    </xf>
    <xf numFmtId="0" fontId="0" fillId="0" borderId="0" xfId="0" applyFill="1" applyBorder="1" applyAlignment="1">
      <alignment vertical="center"/>
    </xf>
    <xf numFmtId="0" fontId="0" fillId="0" borderId="0" xfId="0" applyFill="1" applyBorder="1" applyAlignment="1">
      <alignment vertical="center" wrapText="1"/>
    </xf>
    <xf numFmtId="10" fontId="3" fillId="0" borderId="0" xfId="0" applyNumberFormat="1" applyFont="1" applyFill="1" applyBorder="1" applyAlignment="1">
      <alignment horizontal="center"/>
    </xf>
    <xf numFmtId="164" fontId="0" fillId="0" borderId="0" xfId="0" applyNumberFormat="1" applyFill="1" applyBorder="1"/>
    <xf numFmtId="0" fontId="13" fillId="0" borderId="0" xfId="1" applyFont="1" applyFill="1" applyBorder="1" applyAlignment="1">
      <alignment horizontal="center"/>
    </xf>
    <xf numFmtId="0" fontId="8" fillId="0" borderId="0" xfId="1" applyFont="1" applyBorder="1"/>
    <xf numFmtId="0" fontId="10" fillId="0" borderId="0" xfId="0" applyFont="1" applyBorder="1"/>
    <xf numFmtId="0" fontId="14" fillId="0" borderId="0" xfId="1" applyFont="1" applyFill="1" applyBorder="1" applyAlignment="1">
      <alignment horizontal="left"/>
    </xf>
    <xf numFmtId="0" fontId="4" fillId="0" borderId="0" xfId="1" applyBorder="1"/>
    <xf numFmtId="0" fontId="12" fillId="0" borderId="0" xfId="1" applyFont="1" applyBorder="1"/>
    <xf numFmtId="0" fontId="12" fillId="0" borderId="0" xfId="1" applyFont="1" applyBorder="1" applyAlignment="1"/>
    <xf numFmtId="0" fontId="14" fillId="0" borderId="1" xfId="1" applyFont="1" applyFill="1" applyBorder="1" applyAlignment="1">
      <alignment horizontal="left"/>
    </xf>
    <xf numFmtId="0" fontId="13" fillId="0" borderId="1" xfId="1" applyFont="1" applyFill="1" applyBorder="1" applyAlignment="1">
      <alignment horizontal="center"/>
    </xf>
    <xf numFmtId="0" fontId="11" fillId="3" borderId="0" xfId="0" applyFont="1" applyFill="1" applyBorder="1"/>
    <xf numFmtId="0" fontId="3" fillId="3" borderId="0" xfId="0" applyFont="1" applyFill="1" applyBorder="1"/>
    <xf numFmtId="0" fontId="15" fillId="0" borderId="0" xfId="0" applyFont="1" applyFill="1" applyBorder="1"/>
    <xf numFmtId="0" fontId="0" fillId="0" borderId="0" xfId="0"/>
    <xf numFmtId="0" fontId="0" fillId="0" borderId="0" xfId="0" applyAlignment="1">
      <alignment horizontal="center"/>
    </xf>
    <xf numFmtId="0" fontId="0" fillId="0" borderId="0" xfId="0" applyBorder="1"/>
    <xf numFmtId="0" fontId="0" fillId="0" borderId="0" xfId="0" quotePrefix="1"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0" fillId="3" borderId="0" xfId="0" applyFill="1"/>
    <xf numFmtId="0" fontId="0" fillId="3" borderId="0" xfId="0" applyFill="1" applyAlignment="1">
      <alignment horizontal="center"/>
    </xf>
    <xf numFmtId="0" fontId="0" fillId="4" borderId="0" xfId="0" applyFill="1"/>
    <xf numFmtId="2" fontId="0" fillId="3" borderId="0" xfId="0" applyNumberFormat="1" applyFill="1" applyAlignment="1">
      <alignment horizontal="center"/>
    </xf>
    <xf numFmtId="1" fontId="0" fillId="3" borderId="0" xfId="0" applyNumberFormat="1" applyFill="1" applyAlignment="1">
      <alignment horizontal="center"/>
    </xf>
    <xf numFmtId="0" fontId="0" fillId="3" borderId="0" xfId="0" applyFill="1" applyAlignment="1">
      <alignment horizontal="right"/>
    </xf>
    <xf numFmtId="0" fontId="2" fillId="3" borderId="0" xfId="0" applyFont="1" applyFill="1"/>
    <xf numFmtId="0" fontId="2" fillId="4" borderId="0" xfId="0" applyFont="1" applyFill="1"/>
    <xf numFmtId="0" fontId="2" fillId="3" borderId="0" xfId="0" applyFont="1" applyFill="1" applyAlignment="1">
      <alignment horizontal="center"/>
    </xf>
    <xf numFmtId="0" fontId="2" fillId="4" borderId="0" xfId="0" applyFont="1" applyFill="1" applyAlignment="1">
      <alignment horizontal="center"/>
    </xf>
    <xf numFmtId="0" fontId="2" fillId="3" borderId="1" xfId="0" applyFont="1" applyFill="1" applyBorder="1" applyAlignment="1">
      <alignment horizontal="center"/>
    </xf>
    <xf numFmtId="0" fontId="2" fillId="4" borderId="0" xfId="0" applyFont="1" applyFill="1" applyBorder="1" applyAlignment="1">
      <alignment horizontal="center"/>
    </xf>
    <xf numFmtId="164" fontId="0" fillId="0" borderId="0" xfId="0" applyNumberFormat="1" applyAlignment="1">
      <alignment horizontal="center"/>
    </xf>
    <xf numFmtId="164" fontId="0" fillId="3" borderId="0" xfId="0" applyNumberFormat="1" applyFill="1" applyAlignment="1">
      <alignment horizontal="center"/>
    </xf>
    <xf numFmtId="0" fontId="3" fillId="0" borderId="0" xfId="0" applyFont="1"/>
    <xf numFmtId="0" fontId="12" fillId="2" borderId="2" xfId="2" applyFont="1" applyProtection="1">
      <protection locked="0"/>
    </xf>
    <xf numFmtId="0" fontId="12" fillId="2" borderId="2" xfId="2" applyFont="1" applyAlignment="1" applyProtection="1">
      <alignment horizontal="left"/>
      <protection locked="0"/>
    </xf>
    <xf numFmtId="0" fontId="3" fillId="2" borderId="5" xfId="2" applyFont="1" applyBorder="1" applyAlignment="1" applyProtection="1">
      <alignment horizontal="center"/>
      <protection locked="0"/>
    </xf>
    <xf numFmtId="0" fontId="3" fillId="2" borderId="2" xfId="2" applyFont="1" applyAlignment="1" applyProtection="1">
      <alignment horizontal="center"/>
      <protection locked="0"/>
    </xf>
    <xf numFmtId="0" fontId="0" fillId="2" borderId="2" xfId="2" applyFont="1" applyAlignment="1" applyProtection="1">
      <alignment horizontal="center" vertical="center"/>
      <protection locked="0"/>
    </xf>
    <xf numFmtId="0" fontId="0" fillId="2" borderId="2" xfId="2" applyFont="1" applyAlignment="1" applyProtection="1">
      <alignment horizontal="center"/>
      <protection locked="0"/>
    </xf>
    <xf numFmtId="2" fontId="0" fillId="2" borderId="2" xfId="2" applyNumberFormat="1" applyFont="1" applyAlignment="1" applyProtection="1">
      <alignment horizontal="center"/>
      <protection locked="0"/>
    </xf>
    <xf numFmtId="2" fontId="3" fillId="2" borderId="2" xfId="2" applyNumberFormat="1" applyFont="1" applyAlignment="1" applyProtection="1">
      <alignment horizontal="center"/>
      <protection locked="0"/>
    </xf>
    <xf numFmtId="0" fontId="3" fillId="0" borderId="0" xfId="0" applyFont="1"/>
    <xf numFmtId="0" fontId="12" fillId="2" borderId="2" xfId="2" applyFont="1" applyAlignment="1" applyProtection="1">
      <alignment horizontal="left"/>
      <protection locked="0"/>
    </xf>
    <xf numFmtId="0" fontId="1" fillId="0" borderId="0" xfId="4"/>
    <xf numFmtId="0" fontId="12" fillId="2" borderId="2" xfId="2" applyFont="1" applyAlignment="1" applyProtection="1">
      <alignment horizontal="left"/>
      <protection locked="0"/>
    </xf>
    <xf numFmtId="0" fontId="0" fillId="0" borderId="0" xfId="0" applyAlignment="1">
      <alignment horizontal="center"/>
    </xf>
    <xf numFmtId="0" fontId="3" fillId="0" borderId="0" xfId="0" applyFont="1"/>
    <xf numFmtId="0" fontId="2" fillId="3" borderId="0" xfId="0" applyFont="1" applyFill="1" applyAlignment="1">
      <alignment horizontal="center"/>
    </xf>
    <xf numFmtId="0" fontId="12" fillId="0" borderId="0" xfId="1" applyFont="1" applyFill="1" applyBorder="1" applyAlignment="1"/>
    <xf numFmtId="0" fontId="3" fillId="2" borderId="2" xfId="2" applyFont="1" applyAlignment="1" applyProtection="1">
      <alignment horizontal="center" vertical="center"/>
      <protection locked="0"/>
    </xf>
    <xf numFmtId="164" fontId="4" fillId="2" borderId="2" xfId="2" applyNumberFormat="1" applyAlignment="1">
      <alignment horizontal="center"/>
    </xf>
    <xf numFmtId="0" fontId="0" fillId="0" borderId="0" xfId="0" applyAlignment="1">
      <alignment horizontal="left" vertical="center"/>
    </xf>
    <xf numFmtId="2" fontId="0" fillId="4" borderId="2" xfId="2" applyNumberFormat="1" applyFont="1" applyFill="1" applyAlignment="1" applyProtection="1">
      <alignment horizontal="center" vertical="center"/>
      <protection locked="0"/>
    </xf>
    <xf numFmtId="0" fontId="12" fillId="4" borderId="2" xfId="2" applyFont="1" applyFill="1" applyProtection="1">
      <protection locked="0"/>
    </xf>
    <xf numFmtId="0" fontId="3" fillId="0" borderId="0" xfId="0" applyFont="1" applyBorder="1"/>
    <xf numFmtId="0" fontId="3" fillId="0" borderId="0" xfId="0" applyFont="1" applyBorder="1" applyAlignment="1">
      <alignment horizontal="left"/>
    </xf>
    <xf numFmtId="2" fontId="4" fillId="2" borderId="2" xfId="2" applyNumberFormat="1" applyAlignment="1">
      <alignment horizontal="center" vertical="center"/>
    </xf>
    <xf numFmtId="0" fontId="4" fillId="4" borderId="2" xfId="2" applyFill="1" applyAlignment="1">
      <alignment horizontal="center" vertical="center"/>
    </xf>
    <xf numFmtId="2" fontId="4" fillId="4" borderId="2" xfId="2" applyNumberFormat="1" applyFill="1" applyAlignment="1">
      <alignment horizontal="center" vertical="center"/>
    </xf>
    <xf numFmtId="164" fontId="0" fillId="4" borderId="2" xfId="2" applyNumberFormat="1" applyFont="1" applyFill="1" applyAlignment="1">
      <alignment horizontal="center"/>
    </xf>
    <xf numFmtId="0" fontId="3" fillId="0" borderId="0" xfId="0" applyFont="1" applyFill="1" applyBorder="1" applyAlignment="1">
      <alignment horizontal="left"/>
    </xf>
    <xf numFmtId="0" fontId="0" fillId="0" borderId="0" xfId="0" applyFont="1" applyFill="1" applyBorder="1" applyAlignment="1">
      <alignment horizontal="left"/>
    </xf>
    <xf numFmtId="0" fontId="0" fillId="0" borderId="0" xfId="0" applyFill="1" applyBorder="1" applyAlignment="1">
      <alignment horizontal="left"/>
    </xf>
    <xf numFmtId="0" fontId="0" fillId="0" borderId="0" xfId="0" applyFill="1" applyBorder="1" applyAlignment="1">
      <alignment horizontal="center"/>
    </xf>
    <xf numFmtId="0" fontId="11" fillId="0" borderId="0" xfId="0" applyFont="1" applyFill="1" applyBorder="1" applyAlignment="1">
      <alignment horizontal="left"/>
    </xf>
    <xf numFmtId="0" fontId="3" fillId="0" borderId="0" xfId="0" applyFont="1" applyFill="1" applyBorder="1" applyAlignment="1">
      <alignment vertical="center"/>
    </xf>
    <xf numFmtId="0" fontId="0" fillId="0" borderId="0" xfId="0"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0" fillId="0" borderId="0" xfId="0" applyAlignment="1">
      <alignment horizontal="center"/>
    </xf>
    <xf numFmtId="0" fontId="0" fillId="0" borderId="0" xfId="0" applyAlignment="1">
      <alignment horizontal="left"/>
    </xf>
    <xf numFmtId="0" fontId="3" fillId="0" borderId="0" xfId="0" applyFont="1" applyAlignment="1">
      <alignment horizontal="left" vertical="center"/>
    </xf>
    <xf numFmtId="0" fontId="3" fillId="0" borderId="0" xfId="0" applyFont="1" applyAlignment="1">
      <alignment horizontal="left"/>
    </xf>
    <xf numFmtId="0" fontId="11" fillId="3" borderId="1" xfId="0" applyFont="1" applyFill="1" applyBorder="1" applyAlignment="1">
      <alignment horizontal="left"/>
    </xf>
    <xf numFmtId="0" fontId="3" fillId="0" borderId="3"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xf numFmtId="0" fontId="3" fillId="0" borderId="4" xfId="0" applyFont="1" applyBorder="1"/>
    <xf numFmtId="0" fontId="3" fillId="0" borderId="4" xfId="0" applyFont="1" applyBorder="1" applyAlignment="1">
      <alignment horizontal="left"/>
    </xf>
    <xf numFmtId="0" fontId="12" fillId="0" borderId="3" xfId="1" quotePrefix="1" applyFont="1" applyBorder="1" applyAlignment="1">
      <alignment horizontal="left"/>
    </xf>
    <xf numFmtId="0" fontId="3" fillId="0" borderId="0"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left" vertical="center"/>
    </xf>
    <xf numFmtId="0" fontId="13" fillId="3" borderId="0" xfId="1" applyFont="1" applyFill="1" applyBorder="1" applyAlignment="1">
      <alignment horizontal="left"/>
    </xf>
    <xf numFmtId="0" fontId="12" fillId="2" borderId="2" xfId="2" applyFont="1" applyAlignment="1" applyProtection="1">
      <alignment horizontal="left"/>
      <protection locked="0"/>
    </xf>
    <xf numFmtId="0" fontId="5" fillId="3" borderId="1" xfId="1" applyFont="1" applyFill="1" applyBorder="1" applyAlignment="1">
      <alignment horizontal="left"/>
    </xf>
    <xf numFmtId="0" fontId="2" fillId="3" borderId="0" xfId="0" applyFont="1" applyFill="1" applyAlignment="1">
      <alignment horizontal="center"/>
    </xf>
    <xf numFmtId="0" fontId="3" fillId="3" borderId="0" xfId="0" applyFont="1" applyFill="1" applyAlignment="1">
      <alignment horizontal="left" vertical="center" wrapText="1"/>
    </xf>
    <xf numFmtId="0" fontId="3" fillId="0" borderId="0" xfId="0" applyFont="1" applyAlignment="1">
      <alignment horizontal="left" wrapText="1"/>
    </xf>
    <xf numFmtId="0" fontId="0" fillId="0" borderId="0" xfId="0" applyAlignment="1">
      <alignment horizontal="left" wrapText="1"/>
    </xf>
    <xf numFmtId="0" fontId="16" fillId="3" borderId="0" xfId="1" applyFont="1" applyFill="1" applyBorder="1" applyAlignment="1">
      <alignment horizontal="left"/>
    </xf>
    <xf numFmtId="0" fontId="16" fillId="3" borderId="1" xfId="1" applyFont="1" applyFill="1" applyBorder="1" applyAlignment="1">
      <alignment horizontal="left"/>
    </xf>
    <xf numFmtId="0" fontId="12" fillId="2" borderId="6" xfId="2" applyFont="1" applyBorder="1" applyAlignment="1" applyProtection="1">
      <alignment horizontal="left"/>
      <protection locked="0"/>
    </xf>
    <xf numFmtId="0" fontId="12" fillId="2" borderId="7" xfId="2" applyFont="1" applyBorder="1" applyAlignment="1" applyProtection="1">
      <alignment horizontal="left"/>
      <protection locked="0"/>
    </xf>
    <xf numFmtId="0" fontId="12" fillId="2" borderId="8" xfId="2" applyFont="1" applyBorder="1" applyAlignment="1" applyProtection="1">
      <alignment horizontal="left"/>
      <protection locked="0"/>
    </xf>
    <xf numFmtId="0" fontId="3" fillId="2" borderId="6" xfId="2" applyFont="1" applyBorder="1" applyAlignment="1" applyProtection="1">
      <alignment horizontal="left"/>
      <protection locked="0"/>
    </xf>
    <xf numFmtId="0" fontId="0" fillId="2" borderId="7" xfId="2" applyFont="1" applyBorder="1" applyAlignment="1" applyProtection="1">
      <alignment horizontal="left"/>
      <protection locked="0"/>
    </xf>
    <xf numFmtId="0" fontId="0" fillId="2" borderId="8" xfId="2" applyFont="1" applyBorder="1" applyAlignment="1" applyProtection="1">
      <alignment horizontal="left"/>
      <protection locked="0"/>
    </xf>
    <xf numFmtId="0" fontId="3" fillId="0" borderId="0" xfId="0" applyFont="1" applyBorder="1" applyAlignment="1">
      <alignment horizontal="left" vertical="center"/>
    </xf>
    <xf numFmtId="0" fontId="3" fillId="0" borderId="0" xfId="0" applyFont="1" applyBorder="1"/>
    <xf numFmtId="0" fontId="3" fillId="0" borderId="0" xfId="0" applyFont="1" applyBorder="1" applyAlignment="1">
      <alignment horizontal="left"/>
    </xf>
    <xf numFmtId="0" fontId="3" fillId="0" borderId="0" xfId="0" applyFont="1" applyBorder="1" applyAlignment="1">
      <alignment horizontal="left" vertical="center" wrapText="1"/>
    </xf>
  </cellXfs>
  <cellStyles count="6">
    <cellStyle name="Normal" xfId="0" builtinId="0"/>
    <cellStyle name="Normal 2" xfId="1"/>
    <cellStyle name="Normal 3" xfId="4"/>
    <cellStyle name="Normal 4" xfId="5"/>
    <cellStyle name="Note 2" xfId="2"/>
    <cellStyle name="Percent 2" xfId="3"/>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7.tmp"/><Relationship Id="rId1" Type="http://schemas.openxmlformats.org/officeDocument/2006/relationships/image" Target="../media/image6.tmp"/></Relationships>
</file>

<file path=xl/drawings/drawing1.xml><?xml version="1.0" encoding="utf-8"?>
<xdr:wsDr xmlns:xdr="http://schemas.openxmlformats.org/drawingml/2006/spreadsheetDrawing" xmlns:a="http://schemas.openxmlformats.org/drawingml/2006/main">
  <xdr:twoCellAnchor editAs="oneCell">
    <xdr:from>
      <xdr:col>9</xdr:col>
      <xdr:colOff>542925</xdr:colOff>
      <xdr:row>0</xdr:row>
      <xdr:rowOff>28575</xdr:rowOff>
    </xdr:from>
    <xdr:to>
      <xdr:col>11</xdr:col>
      <xdr:colOff>561225</xdr:colOff>
      <xdr:row>2</xdr:row>
      <xdr:rowOff>416269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4400" y="28575"/>
          <a:ext cx="1685175" cy="740119"/>
        </a:xfrm>
        <a:prstGeom prst="rect">
          <a:avLst/>
        </a:prstGeom>
      </xdr:spPr>
    </xdr:pic>
    <xdr:clientData/>
  </xdr:twoCellAnchor>
  <xdr:twoCellAnchor editAs="oneCell">
    <xdr:from>
      <xdr:col>10</xdr:col>
      <xdr:colOff>198267</xdr:colOff>
      <xdr:row>80</xdr:row>
      <xdr:rowOff>0</xdr:rowOff>
    </xdr:from>
    <xdr:to>
      <xdr:col>11</xdr:col>
      <xdr:colOff>532650</xdr:colOff>
      <xdr:row>82</xdr:row>
      <xdr:rowOff>28575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9342" y="15621000"/>
          <a:ext cx="1391658" cy="647700"/>
        </a:xfrm>
        <a:prstGeom prst="rect">
          <a:avLst/>
        </a:prstGeom>
      </xdr:spPr>
    </xdr:pic>
    <xdr:clientData/>
  </xdr:twoCellAnchor>
  <xdr:oneCellAnchor>
    <xdr:from>
      <xdr:col>10</xdr:col>
      <xdr:colOff>9525</xdr:colOff>
      <xdr:row>28</xdr:row>
      <xdr:rowOff>57150</xdr:rowOff>
    </xdr:from>
    <xdr:ext cx="914400" cy="264560"/>
    <xdr:sp macro="" textlink="">
      <xdr:nvSpPr>
        <xdr:cNvPr id="4" name="TextBox 3"/>
        <xdr:cNvSpPr txBox="1"/>
      </xdr:nvSpPr>
      <xdr:spPr>
        <a:xfrm>
          <a:off x="8610600" y="62960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twoCellAnchor>
    <xdr:from>
      <xdr:col>0</xdr:col>
      <xdr:colOff>171449</xdr:colOff>
      <xdr:row>14</xdr:row>
      <xdr:rowOff>19049</xdr:rowOff>
    </xdr:from>
    <xdr:to>
      <xdr:col>12</xdr:col>
      <xdr:colOff>634</xdr:colOff>
      <xdr:row>68</xdr:row>
      <xdr:rowOff>352424</xdr:rowOff>
    </xdr:to>
    <xdr:grpSp>
      <xdr:nvGrpSpPr>
        <xdr:cNvPr id="5" name="Group 4"/>
        <xdr:cNvGrpSpPr/>
      </xdr:nvGrpSpPr>
      <xdr:grpSpPr>
        <a:xfrm>
          <a:off x="171449" y="3990974"/>
          <a:ext cx="10097135" cy="9105900"/>
          <a:chOff x="171449" y="3990974"/>
          <a:chExt cx="10097135" cy="9105900"/>
        </a:xfrm>
      </xdr:grpSpPr>
      <xdr:grpSp>
        <xdr:nvGrpSpPr>
          <xdr:cNvPr id="6" name="Group 5"/>
          <xdr:cNvGrpSpPr/>
        </xdr:nvGrpSpPr>
        <xdr:grpSpPr>
          <a:xfrm>
            <a:off x="200024" y="3990974"/>
            <a:ext cx="10068560" cy="3200386"/>
            <a:chOff x="200024" y="3990974"/>
            <a:chExt cx="10068560" cy="3176275"/>
          </a:xfrm>
        </xdr:grpSpPr>
        <xdr:sp macro="" textlink="">
          <xdr:nvSpPr>
            <xdr:cNvPr id="13" name="TextBox 12"/>
            <xdr:cNvSpPr txBox="1"/>
          </xdr:nvSpPr>
          <xdr:spPr>
            <a:xfrm>
              <a:off x="200025" y="5128898"/>
              <a:ext cx="8229600" cy="2038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685800" lvl="1" indent="-228600">
                <a:buFont typeface="+mj-lt"/>
                <a:buAutoNum type="arabicParenR"/>
              </a:pPr>
              <a:r>
                <a:rPr lang="en-US" sz="1100" b="0">
                  <a:solidFill>
                    <a:schemeClr val="dk1"/>
                  </a:solidFill>
                  <a:effectLst/>
                  <a:latin typeface="+mn-lt"/>
                  <a:ea typeface="+mn-ea"/>
                  <a:cs typeface="+mn-cs"/>
                </a:rPr>
                <a:t>To prevent capacitor</a:t>
              </a:r>
              <a:r>
                <a:rPr lang="en-US" sz="1100" b="0" baseline="0">
                  <a:solidFill>
                    <a:schemeClr val="dk1"/>
                  </a:solidFill>
                  <a:effectLst/>
                  <a:latin typeface="+mn-lt"/>
                  <a:ea typeface="+mn-ea"/>
                  <a:cs typeface="+mn-cs"/>
                </a:rPr>
                <a:t> damage on the remaining capacitors  on a capacitor bank with one or more fuse operatons. This is true for ungrounded banks due to a capacitor neutral shift that occurs from a missmatch in capactive reactance between each phase.  The neutral shift is more prevalent with stages or banks that have less than 4 capacitors per phase. Grounded banks and Delta connected banks are not subjected to this concern.  In no event should the blown fuse detection system allow the capacitor voltage  to exceed its rating by 10%. Capacitor voltage can be determined from the equations below.</a:t>
              </a:r>
              <a:endParaRPr lang="en-US" sz="1100">
                <a:effectLst/>
              </a:endParaRPr>
            </a:p>
            <a:p>
              <a:pPr marL="685800" lvl="1" indent="-228600">
                <a:buFont typeface="+mj-lt"/>
                <a:buAutoNum type="arabicParenR"/>
              </a:pPr>
              <a:r>
                <a:rPr lang="en-US" sz="1100" b="0" baseline="0">
                  <a:solidFill>
                    <a:schemeClr val="dk1"/>
                  </a:solidFill>
                  <a:effectLst/>
                  <a:latin typeface="+mn-lt"/>
                  <a:ea typeface="+mn-ea"/>
                  <a:cs typeface="+mn-cs"/>
                </a:rPr>
                <a:t>To alert plant personnel of a blown fuse condition.</a:t>
              </a:r>
              <a:endParaRPr lang="en-US">
                <a:effectLst/>
              </a:endParaRPr>
            </a:p>
            <a:p>
              <a:pPr marL="685800" lvl="1" indent="-228600">
                <a:buFont typeface="+mj-lt"/>
                <a:buAutoNum type="arabicParenR"/>
              </a:pPr>
              <a:r>
                <a:rPr lang="en-US" sz="1100" b="0" baseline="0">
                  <a:solidFill>
                    <a:schemeClr val="dk1"/>
                  </a:solidFill>
                  <a:effectLst/>
                  <a:latin typeface="+mn-lt"/>
                  <a:ea typeface="+mn-ea"/>
                  <a:cs typeface="+mn-cs"/>
                </a:rPr>
                <a:t>To prevent unbalance var support that can lead to system voltage unbalance. Typically, power systems should not be operated with more than 2% voltage unbalance.</a:t>
              </a:r>
              <a:endParaRPr lang="en-US">
                <a:effectLst/>
              </a:endParaRPr>
            </a:p>
            <a:p>
              <a:pPr marL="685800" lvl="1" indent="-228600">
                <a:buFont typeface="+mj-lt"/>
                <a:buAutoNum type="arabicParenR"/>
              </a:pPr>
              <a:r>
                <a:rPr lang="en-US" sz="1100" b="0" baseline="0">
                  <a:solidFill>
                    <a:schemeClr val="dk1"/>
                  </a:solidFill>
                  <a:effectLst/>
                  <a:latin typeface="+mn-lt"/>
                  <a:ea typeface="+mn-ea"/>
                  <a:cs typeface="+mn-cs"/>
                </a:rPr>
                <a:t>To prevent harmonic filter bank de-tuning. Generally, NEPSI's filter banks are designed to trip on the operation of a single fuse to elleviate  or lesson this concern.</a:t>
              </a:r>
              <a:endParaRPr lang="en-US">
                <a:effectLst/>
              </a:endParaRPr>
            </a:p>
            <a:p>
              <a:endParaRPr lang="en-US" sz="1100"/>
            </a:p>
            <a:p>
              <a:endParaRPr lang="en-US" sz="1100"/>
            </a:p>
            <a:p>
              <a:endParaRPr lang="en-US" sz="1100"/>
            </a:p>
          </xdr:txBody>
        </xdr:sp>
        <xdr:pic>
          <xdr:nvPicPr>
            <xdr:cNvPr id="14" name="Picture 13"/>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l="18026" r="7929"/>
            <a:stretch/>
          </xdr:blipFill>
          <xdr:spPr bwMode="auto">
            <a:xfrm>
              <a:off x="8486774" y="3990974"/>
              <a:ext cx="1781810" cy="2876550"/>
            </a:xfrm>
            <a:prstGeom prst="rect">
              <a:avLst/>
            </a:prstGeom>
            <a:ln>
              <a:noFill/>
            </a:ln>
            <a:extLst>
              <a:ext uri="{53640926-AAD7-44D8-BBD7-CCE9431645EC}">
                <a14:shadowObscured xmlns:a14="http://schemas.microsoft.com/office/drawing/2010/main"/>
              </a:ext>
            </a:extLst>
          </xdr:spPr>
        </xdr:pic>
        <xdr:sp macro="" textlink="">
          <xdr:nvSpPr>
            <xdr:cNvPr id="15" name="TextBox 14"/>
            <xdr:cNvSpPr txBox="1"/>
          </xdr:nvSpPr>
          <xdr:spPr>
            <a:xfrm>
              <a:off x="200024" y="4000501"/>
              <a:ext cx="8220075" cy="11532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This spreadsheet</a:t>
              </a:r>
              <a:r>
                <a:rPr lang="en-US" sz="1100" b="0" baseline="0">
                  <a:solidFill>
                    <a:schemeClr val="dk1"/>
                  </a:solidFill>
                  <a:effectLst/>
                  <a:latin typeface="+mn-lt"/>
                  <a:ea typeface="+mn-ea"/>
                  <a:cs typeface="+mn-cs"/>
                </a:rPr>
                <a:t>  provides calculation assistance for determing  blown fuse trip and alarm setpoints for overcurrent relays used in  conjunction with split-wye  connected capacitor banks and harmonic filter banks.   The relay  works with a signal derived from a current transformer (CT) mounted in the neutral between two wye-connected capacitor banks as shown in the figure to the right.  Relay calibration should be done using primary current injection at the neutral CT or secondary current injection at the CT. </a:t>
              </a:r>
              <a:endParaRPr lang="en-US" sz="1100"/>
            </a:p>
            <a:p>
              <a:endParaRPr lang="en-US">
                <a:effectLst/>
              </a:endParaRPr>
            </a:p>
            <a:p>
              <a:r>
                <a:rPr lang="en-US" sz="1100" b="0">
                  <a:solidFill>
                    <a:schemeClr val="dk1"/>
                  </a:solidFill>
                  <a:effectLst/>
                  <a:latin typeface="+mn-lt"/>
                  <a:ea typeface="+mn-ea"/>
                  <a:cs typeface="+mn-cs"/>
                </a:rPr>
                <a:t>Capacitor</a:t>
              </a:r>
              <a:r>
                <a:rPr lang="en-US" sz="1100" b="0" baseline="0">
                  <a:solidFill>
                    <a:schemeClr val="dk1"/>
                  </a:solidFill>
                  <a:effectLst/>
                  <a:latin typeface="+mn-lt"/>
                  <a:ea typeface="+mn-ea"/>
                  <a:cs typeface="+mn-cs"/>
                </a:rPr>
                <a:t> Banks are normally equipped with blown fuse detection for the following reasons:</a:t>
              </a:r>
              <a:endParaRPr lang="en-US">
                <a:effectLst/>
              </a:endParaRPr>
            </a:p>
            <a:p>
              <a:endParaRPr lang="en-US" sz="1100"/>
            </a:p>
          </xdr:txBody>
        </xdr:sp>
      </xdr:grpSp>
      <xdr:sp macro="" textlink="">
        <xdr:nvSpPr>
          <xdr:cNvPr id="7" name="TextBox 6"/>
          <xdr:cNvSpPr txBox="1"/>
        </xdr:nvSpPr>
        <xdr:spPr>
          <a:xfrm>
            <a:off x="180975" y="7296151"/>
            <a:ext cx="10067925"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dk1"/>
                </a:solidFill>
                <a:effectLst/>
                <a:latin typeface="+mn-lt"/>
                <a:ea typeface="+mn-ea"/>
                <a:cs typeface="+mn-cs"/>
              </a:rPr>
              <a:t>Equations from IEEE C37.99-1980 – </a:t>
            </a:r>
            <a:r>
              <a:rPr lang="en-US" sz="1100" b="0" i="1">
                <a:solidFill>
                  <a:schemeClr val="dk1"/>
                </a:solidFill>
                <a:effectLst/>
                <a:latin typeface="+mn-lt"/>
                <a:ea typeface="+mn-ea"/>
                <a:cs typeface="+mn-cs"/>
              </a:rPr>
              <a:t>IEEE Guide for Protection of Shunt Capacitor Banks</a:t>
            </a:r>
            <a:r>
              <a:rPr lang="en-US" sz="1100" b="0">
                <a:solidFill>
                  <a:schemeClr val="dk1"/>
                </a:solidFill>
                <a:effectLst/>
                <a:latin typeface="+mn-lt"/>
                <a:ea typeface="+mn-ea"/>
                <a:cs typeface="+mn-cs"/>
              </a:rPr>
              <a:t>  provide a simple</a:t>
            </a:r>
            <a:r>
              <a:rPr lang="en-US" sz="1100" b="0" baseline="0">
                <a:solidFill>
                  <a:schemeClr val="dk1"/>
                </a:solidFill>
                <a:effectLst/>
                <a:latin typeface="+mn-lt"/>
                <a:ea typeface="+mn-ea"/>
                <a:cs typeface="+mn-cs"/>
              </a:rPr>
              <a:t>  means</a:t>
            </a:r>
            <a:r>
              <a:rPr lang="en-US" sz="1100" b="0">
                <a:solidFill>
                  <a:schemeClr val="dk1"/>
                </a:solidFill>
                <a:effectLst/>
                <a:latin typeface="+mn-lt"/>
                <a:ea typeface="+mn-ea"/>
                <a:cs typeface="+mn-cs"/>
              </a:rPr>
              <a:t> for the calculation</a:t>
            </a:r>
            <a:r>
              <a:rPr lang="en-US" sz="1100" b="0" baseline="0">
                <a:solidFill>
                  <a:schemeClr val="dk1"/>
                </a:solidFill>
                <a:effectLst/>
                <a:latin typeface="+mn-lt"/>
                <a:ea typeface="+mn-ea"/>
                <a:cs typeface="+mn-cs"/>
              </a:rPr>
              <a:t> of expected capacitor voltage, neutral-to-ground voltage shift, and current flow between wye  connected capacitor banks for for one or more failed capacitors. Formulas are as follows:</a:t>
            </a:r>
            <a:endParaRPr lang="en-US" sz="1100"/>
          </a:p>
        </xdr:txBody>
      </xdr:sp>
      <xdr:sp macro="" textlink="">
        <xdr:nvSpPr>
          <xdr:cNvPr id="8" name="TextBox 7"/>
          <xdr:cNvSpPr txBox="1"/>
        </xdr:nvSpPr>
        <xdr:spPr>
          <a:xfrm>
            <a:off x="219075" y="9620247"/>
            <a:ext cx="10020300" cy="34766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Where</a:t>
            </a:r>
            <a:br>
              <a:rPr lang="en-US" sz="1100">
                <a:solidFill>
                  <a:schemeClr val="dk1"/>
                </a:solidFill>
                <a:effectLst/>
                <a:latin typeface="+mn-lt"/>
                <a:ea typeface="+mn-ea"/>
                <a:cs typeface="+mn-cs"/>
              </a:rPr>
            </a:b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I</a:t>
            </a:r>
            <a:r>
              <a:rPr lang="en-US" sz="1100" baseline="-25000">
                <a:solidFill>
                  <a:schemeClr val="dk1"/>
                </a:solidFill>
                <a:effectLst/>
                <a:latin typeface="+mn-lt"/>
                <a:ea typeface="+mn-ea"/>
                <a:cs typeface="+mn-cs"/>
              </a:rPr>
              <a:t>CURRENT THROUGH NEUTRAL CT  </a:t>
            </a:r>
            <a:r>
              <a:rPr lang="en-US" sz="1100">
                <a:solidFill>
                  <a:schemeClr val="dk1"/>
                </a:solidFill>
                <a:effectLst/>
                <a:latin typeface="+mn-lt"/>
                <a:ea typeface="+mn-ea"/>
                <a:cs typeface="+mn-cs"/>
              </a:rPr>
              <a:t> = Current in amps through CT for one or more capacitor fuse operations</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I</a:t>
            </a:r>
            <a:r>
              <a:rPr lang="en-US" sz="1100" baseline="-25000">
                <a:solidFill>
                  <a:schemeClr val="dk1"/>
                </a:solidFill>
                <a:effectLst/>
                <a:latin typeface="+mn-lt"/>
                <a:ea typeface="+mn-ea"/>
                <a:cs typeface="+mn-cs"/>
              </a:rPr>
              <a:t>NOMINAL</a:t>
            </a:r>
            <a:r>
              <a:rPr lang="en-US" sz="1100">
                <a:solidFill>
                  <a:schemeClr val="dk1"/>
                </a:solidFill>
                <a:effectLst/>
                <a:latin typeface="+mn-lt"/>
                <a:ea typeface="+mn-ea"/>
                <a:cs typeface="+mn-cs"/>
              </a:rPr>
              <a:t> = Phase Current of Entire Capacitor Bank (Both Wye-Connected Banks Combined in amps)</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Ø</a:t>
            </a:r>
            <a:r>
              <a:rPr lang="en-US" sz="1100">
                <a:solidFill>
                  <a:schemeClr val="dk1"/>
                </a:solidFill>
                <a:effectLst/>
                <a:latin typeface="+mn-lt"/>
                <a:ea typeface="+mn-ea"/>
                <a:cs typeface="+mn-cs"/>
              </a:rPr>
              <a:t> = Nominal</a:t>
            </a:r>
            <a:r>
              <a:rPr lang="en-US" sz="1100" baseline="0">
                <a:solidFill>
                  <a:schemeClr val="dk1"/>
                </a:solidFill>
                <a:effectLst/>
                <a:latin typeface="+mn-lt"/>
                <a:ea typeface="+mn-ea"/>
                <a:cs typeface="+mn-cs"/>
              </a:rPr>
              <a:t> Phase-to-Neutral System Voltage (volts)</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F = Number of Failed Capacitors per Phase</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N = Number of Capacitors per Phase (this includes both sides of wye for split wye banks)</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REMAINING CAPACITOR VOLTAGE</a:t>
            </a:r>
            <a:r>
              <a:rPr lang="en-US" sz="1100">
                <a:solidFill>
                  <a:schemeClr val="dk1"/>
                </a:solidFill>
                <a:effectLst/>
                <a:latin typeface="+mn-lt"/>
                <a:ea typeface="+mn-ea"/>
                <a:cs typeface="+mn-cs"/>
              </a:rPr>
              <a:t> = Voltage remaining on capacitor after fuse operation (volts)</a:t>
            </a: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CAP BANK NEUTRAL-TO-GROUND</a:t>
            </a:r>
            <a:r>
              <a:rPr lang="en-US" sz="1100" baseline="0">
                <a:solidFill>
                  <a:schemeClr val="dk1"/>
                </a:solidFill>
                <a:effectLst/>
                <a:latin typeface="+mn-lt"/>
                <a:ea typeface="+mn-ea"/>
                <a:cs typeface="+mn-cs"/>
              </a:rPr>
              <a:t> = Voltage from Capacitor BAnk neutral to ground after fuse(s) operation.</a:t>
            </a:r>
            <a:endParaRPr lang="en-US">
              <a:effectLst/>
            </a:endParaRPr>
          </a:p>
          <a:p>
            <a:pPr marL="685800" lvl="1" indent="-228600">
              <a:buFont typeface="Arial" pitchFamily="34" charset="0"/>
              <a:buChar char="•"/>
            </a:pPr>
            <a:endParaRPr lang="en-US" sz="1100"/>
          </a:p>
          <a:p>
            <a:pPr marL="0" lvl="0" indent="0">
              <a:buFontTx/>
              <a:buNone/>
            </a:pPr>
            <a:r>
              <a:rPr lang="en-US" sz="1100"/>
              <a:t>The relay should</a:t>
            </a:r>
            <a:r>
              <a:rPr lang="en-US" sz="1100" baseline="0"/>
              <a:t> be set to trip at 60% of CT secondary current for the condition that results in more than 10% over-voltage on the remaining capacitors. A time delay of 10 seconds is recommended. For relays with two setpoints, NEPSI recommends that one setpoint be used to alarm on the first fuse operation. The second set-point should be used to trip the bank off line that results in excessive over-voltage (10% over-voltage based on capacitor  voltage rating). Filter banks should be set to trip and alarm for the first fuse operation (one failed capacitor) as filter detuning can occur.</a:t>
            </a:r>
          </a:p>
          <a:p>
            <a:pPr marL="0" lvl="0" indent="0">
              <a:buFontTx/>
              <a:buNone/>
            </a:pPr>
            <a:endParaRPr lang="en-US" sz="1100"/>
          </a:p>
          <a:p>
            <a:pPr marL="0" lvl="0" indent="0">
              <a:buFontTx/>
              <a:buNone/>
            </a:pPr>
            <a:r>
              <a:rPr lang="en-US" sz="1100"/>
              <a:t>Contact NEPSI at 518-792-4776 or paul.steciuk@nepsi.com for additional</a:t>
            </a:r>
            <a:r>
              <a:rPr lang="en-US" sz="1100" baseline="0"/>
              <a:t> assistance in setting neutral current/voltage relays for the purpose of blown fuse protection on capacitor banks.</a:t>
            </a:r>
            <a:endParaRPr lang="en-US" sz="1100"/>
          </a:p>
        </xdr:txBody>
      </xdr:sp>
      <mc:AlternateContent xmlns:mc="http://schemas.openxmlformats.org/markup-compatibility/2006" xmlns:a14="http://schemas.microsoft.com/office/drawing/2010/main">
        <mc:Choice Requires="a14">
          <xdr:sp macro="" textlink="">
            <xdr:nvSpPr>
              <xdr:cNvPr id="9" name="TextBox 8"/>
              <xdr:cNvSpPr txBox="1"/>
            </xdr:nvSpPr>
            <xdr:spPr>
              <a:xfrm>
                <a:off x="209550" y="8124825"/>
                <a:ext cx="4686300"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𝑉</m:t>
                        </m:r>
                      </m:e>
                      <m:sub>
                        <m:r>
                          <a:rPr lang="en-US" sz="1400" b="0" i="1">
                            <a:latin typeface="Cambria Math"/>
                          </a:rPr>
                          <m:t>𝑅𝐸𝑀𝐴𝐼𝑁𝐼𝑁𝐺</m:t>
                        </m:r>
                        <m:r>
                          <a:rPr lang="en-US" sz="1400" b="0" i="1">
                            <a:latin typeface="Cambria Math"/>
                          </a:rPr>
                          <m:t> </m:t>
                        </m:r>
                        <m:r>
                          <a:rPr lang="en-US" sz="1400" b="0" i="1">
                            <a:latin typeface="Cambria Math"/>
                          </a:rPr>
                          <m:t>𝐶𝐴𝑃𝐴𝐶𝐼𝑇𝑂𝑅</m:t>
                        </m:r>
                        <m:r>
                          <a:rPr lang="en-US" sz="1400" b="0" i="1">
                            <a:latin typeface="Cambria Math"/>
                          </a:rPr>
                          <m:t> </m:t>
                        </m:r>
                        <m:r>
                          <a:rPr lang="en-US" sz="1400" b="0" i="1">
                            <a:latin typeface="Cambria Math"/>
                          </a:rPr>
                          <m:t>𝑉𝑂𝐿𝑇𝐴𝐺𝐸</m:t>
                        </m:r>
                        <m:r>
                          <a:rPr lang="en-US" sz="1400" b="0" i="1">
                            <a:latin typeface="Cambria Math"/>
                          </a:rPr>
                          <m:t> </m:t>
                        </m:r>
                      </m:sub>
                    </m:sSub>
                    <m:r>
                      <a:rPr lang="en-US" sz="1400" i="1">
                        <a:latin typeface="Cambria Math"/>
                        <a:ea typeface="Cambria Math"/>
                      </a:rPr>
                      <m:t>=</m:t>
                    </m:r>
                    <m:f>
                      <m:fPr>
                        <m:ctrlPr>
                          <a:rPr lang="en-US" sz="1400" i="1">
                            <a:latin typeface="Cambria Math"/>
                            <a:ea typeface="Cambria Math"/>
                          </a:rPr>
                        </m:ctrlPr>
                      </m:fPr>
                      <m:num>
                        <m:sSub>
                          <m:sSubPr>
                            <m:ctrlPr>
                              <a:rPr lang="en-US" sz="1400" i="1">
                                <a:latin typeface="Cambria Math"/>
                                <a:ea typeface="Cambria Math"/>
                              </a:rPr>
                            </m:ctrlPr>
                          </m:sSubPr>
                          <m:e>
                            <m:r>
                              <a:rPr lang="en-US" sz="1400" b="0" i="1">
                                <a:latin typeface="Cambria Math"/>
                                <a:ea typeface="Cambria Math"/>
                              </a:rPr>
                              <m:t>𝑉</m:t>
                            </m:r>
                          </m:e>
                          <m:sub>
                            <m:r>
                              <a:rPr lang="en-US" sz="1400" i="1">
                                <a:latin typeface="Cambria Math"/>
                                <a:ea typeface="Cambria Math"/>
                              </a:rPr>
                              <m:t>Ø</m:t>
                            </m:r>
                            <m:r>
                              <a:rPr lang="en-US" sz="1400" b="0" i="1">
                                <a:latin typeface="Cambria Math"/>
                                <a:ea typeface="Cambria Math"/>
                              </a:rPr>
                              <m:t> ×</m:t>
                            </m:r>
                          </m:sub>
                        </m:sSub>
                        <m:r>
                          <a:rPr lang="en-US" sz="1400" b="0" i="1">
                            <a:latin typeface="Cambria Math"/>
                            <a:ea typeface="Cambria Math"/>
                          </a:rPr>
                          <m:t>𝑁</m:t>
                        </m:r>
                        <m:r>
                          <a:rPr lang="en-US" sz="1400" b="0" i="1">
                            <a:latin typeface="Cambria Math"/>
                            <a:ea typeface="Cambria Math"/>
                          </a:rPr>
                          <m:t>×3</m:t>
                        </m:r>
                      </m:num>
                      <m:den>
                        <m:r>
                          <a:rPr lang="en-US" sz="1400" b="0" i="1">
                            <a:latin typeface="Cambria Math"/>
                            <a:ea typeface="Cambria Math"/>
                          </a:rPr>
                          <m:t>3</m:t>
                        </m:r>
                        <m:r>
                          <a:rPr lang="en-US" sz="1400" b="0" i="1">
                            <a:latin typeface="Cambria Math"/>
                            <a:ea typeface="Cambria Math"/>
                          </a:rPr>
                          <m:t>𝑁</m:t>
                        </m:r>
                        <m:r>
                          <a:rPr lang="en-US" sz="1400" b="0" i="1">
                            <a:latin typeface="Cambria Math"/>
                            <a:ea typeface="Cambria Math"/>
                          </a:rPr>
                          <m:t>−</m:t>
                        </m:r>
                        <m:r>
                          <a:rPr lang="en-US" sz="1400" b="0" i="1">
                            <a:latin typeface="Cambria Math"/>
                            <a:ea typeface="Cambria Math"/>
                          </a:rPr>
                          <m:t>𝐹</m:t>
                        </m:r>
                      </m:den>
                    </m:f>
                  </m:oMath>
                </a14:m>
                <a:r>
                  <a:rPr lang="en-US" sz="1400"/>
                  <a:t> (VOLTS)</a:t>
                </a:r>
              </a:p>
            </xdr:txBody>
          </xdr:sp>
        </mc:Choice>
        <mc:Fallback xmlns="">
          <xdr:sp macro="" textlink="">
            <xdr:nvSpPr>
              <xdr:cNvPr id="9" name="TextBox 8"/>
              <xdr:cNvSpPr txBox="1"/>
            </xdr:nvSpPr>
            <xdr:spPr>
              <a:xfrm>
                <a:off x="209550" y="8124825"/>
                <a:ext cx="4686300"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𝑉_(𝑅𝐸𝑀𝐴𝐼𝑁𝐼𝑁𝐺 𝐶𝐴𝑃𝐴𝐶𝐼𝑇𝑂𝑅 𝑉𝑂𝐿𝑇𝐴𝐺𝐸 )</a:t>
                </a:r>
                <a:r>
                  <a:rPr lang="en-US" sz="1400" i="0">
                    <a:latin typeface="Cambria Math"/>
                    <a:ea typeface="Cambria Math"/>
                  </a:rPr>
                  <a:t>=(</a:t>
                </a:r>
                <a:r>
                  <a:rPr lang="en-US" sz="1400" b="0" i="0">
                    <a:latin typeface="Cambria Math"/>
                    <a:ea typeface="Cambria Math"/>
                  </a:rPr>
                  <a:t>𝑉_(</a:t>
                </a:r>
                <a:r>
                  <a:rPr lang="en-US" sz="1400" i="0">
                    <a:latin typeface="Cambria Math"/>
                    <a:ea typeface="Cambria Math"/>
                  </a:rPr>
                  <a:t>Ø</a:t>
                </a:r>
                <a:r>
                  <a:rPr lang="en-US" sz="1400" b="0" i="0">
                    <a:latin typeface="Cambria Math"/>
                    <a:ea typeface="Cambria Math"/>
                  </a:rPr>
                  <a:t> ×) 𝑁×3)/(3𝑁−𝐹)</a:t>
                </a:r>
                <a:r>
                  <a:rPr lang="en-US" sz="1400"/>
                  <a:t> (VOLTS)</a:t>
                </a:r>
              </a:p>
            </xdr:txBody>
          </xdr:sp>
        </mc:Fallback>
      </mc:AlternateContent>
      <mc:AlternateContent xmlns:mc="http://schemas.openxmlformats.org/markup-compatibility/2006" xmlns:a14="http://schemas.microsoft.com/office/drawing/2010/main">
        <mc:Choice Requires="a14">
          <xdr:sp macro="" textlink="">
            <xdr:nvSpPr>
              <xdr:cNvPr id="10" name="TextBox 9"/>
              <xdr:cNvSpPr txBox="1"/>
            </xdr:nvSpPr>
            <xdr:spPr>
              <a:xfrm>
                <a:off x="171449" y="8896350"/>
                <a:ext cx="4181475"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𝑉</m:t>
                        </m:r>
                      </m:e>
                      <m:sub>
                        <m:r>
                          <a:rPr lang="en-US" sz="1400" b="0" i="1">
                            <a:latin typeface="Cambria Math"/>
                          </a:rPr>
                          <m:t> </m:t>
                        </m:r>
                        <m:r>
                          <a:rPr lang="en-US" sz="1400" b="0" i="1">
                            <a:latin typeface="Cambria Math"/>
                          </a:rPr>
                          <m:t>𝐶𝐴𝑃</m:t>
                        </m:r>
                        <m:r>
                          <a:rPr lang="en-US" sz="1400" b="0" i="1">
                            <a:latin typeface="Cambria Math"/>
                          </a:rPr>
                          <m:t> </m:t>
                        </m:r>
                        <m:r>
                          <a:rPr lang="en-US" sz="1400" b="0" i="1">
                            <a:latin typeface="Cambria Math"/>
                          </a:rPr>
                          <m:t>𝐵𝐴𝑁𝐾</m:t>
                        </m:r>
                        <m:r>
                          <a:rPr lang="en-US" sz="1400" b="0" i="1">
                            <a:latin typeface="Cambria Math"/>
                          </a:rPr>
                          <m:t> </m:t>
                        </m:r>
                        <m:r>
                          <a:rPr lang="en-US" sz="1400" b="0" i="1">
                            <a:latin typeface="Cambria Math"/>
                          </a:rPr>
                          <m:t>𝑁𝐸𝑈𝑇𝑅𝐴𝐿</m:t>
                        </m:r>
                        <m:r>
                          <a:rPr lang="en-US" sz="1400" b="0" i="1">
                            <a:latin typeface="Cambria Math"/>
                          </a:rPr>
                          <m:t>−</m:t>
                        </m:r>
                        <m:r>
                          <a:rPr lang="en-US" sz="1400" b="0" i="1">
                            <a:latin typeface="Cambria Math"/>
                          </a:rPr>
                          <m:t>𝑇𝑂</m:t>
                        </m:r>
                        <m:r>
                          <a:rPr lang="en-US" sz="1400" b="0" i="1">
                            <a:latin typeface="Cambria Math"/>
                          </a:rPr>
                          <m:t>−</m:t>
                        </m:r>
                        <m:r>
                          <a:rPr lang="en-US" sz="1400" b="0" i="1">
                            <a:latin typeface="Cambria Math"/>
                          </a:rPr>
                          <m:t>𝐺𝑅𝑂𝑈𝑁𝐷</m:t>
                        </m:r>
                        <m:r>
                          <a:rPr lang="en-US" sz="1400" b="0" i="1">
                            <a:latin typeface="Cambria Math"/>
                          </a:rPr>
                          <m:t> </m:t>
                        </m:r>
                      </m:sub>
                    </m:sSub>
                    <m:r>
                      <a:rPr lang="en-US" sz="1400" i="1">
                        <a:latin typeface="Cambria Math"/>
                        <a:ea typeface="Cambria Math"/>
                      </a:rPr>
                      <m:t>=</m:t>
                    </m:r>
                    <m:f>
                      <m:fPr>
                        <m:ctrlPr>
                          <a:rPr lang="en-US" sz="1400" i="1">
                            <a:latin typeface="Cambria Math"/>
                            <a:ea typeface="Cambria Math"/>
                          </a:rPr>
                        </m:ctrlPr>
                      </m:fPr>
                      <m:num>
                        <m:sSub>
                          <m:sSubPr>
                            <m:ctrlPr>
                              <a:rPr lang="en-US" sz="1400" i="1">
                                <a:latin typeface="Cambria Math"/>
                                <a:ea typeface="Cambria Math"/>
                              </a:rPr>
                            </m:ctrlPr>
                          </m:sSubPr>
                          <m:e>
                            <m:r>
                              <a:rPr lang="en-US" sz="1400" b="0" i="1">
                                <a:latin typeface="Cambria Math"/>
                                <a:ea typeface="Cambria Math"/>
                              </a:rPr>
                              <m:t>𝑉</m:t>
                            </m:r>
                          </m:e>
                          <m:sub>
                            <m:r>
                              <a:rPr lang="en-US" sz="1400" i="1">
                                <a:latin typeface="Cambria Math"/>
                                <a:ea typeface="Cambria Math"/>
                              </a:rPr>
                              <m:t>Ø</m:t>
                            </m:r>
                            <m:r>
                              <a:rPr lang="en-US" sz="1400" b="0" i="1">
                                <a:latin typeface="Cambria Math"/>
                                <a:ea typeface="Cambria Math"/>
                              </a:rPr>
                              <m:t> ×</m:t>
                            </m:r>
                          </m:sub>
                        </m:sSub>
                        <m:r>
                          <a:rPr lang="en-US" sz="1400" b="0" i="1">
                            <a:latin typeface="Cambria Math"/>
                            <a:ea typeface="Cambria Math"/>
                          </a:rPr>
                          <m:t>𝐹</m:t>
                        </m:r>
                      </m:num>
                      <m:den>
                        <m:r>
                          <a:rPr lang="en-US" sz="1400" b="0" i="1">
                            <a:latin typeface="Cambria Math"/>
                            <a:ea typeface="Cambria Math"/>
                          </a:rPr>
                          <m:t>3</m:t>
                        </m:r>
                        <m:r>
                          <a:rPr lang="en-US" sz="1400" b="0" i="1">
                            <a:latin typeface="Cambria Math"/>
                            <a:ea typeface="Cambria Math"/>
                          </a:rPr>
                          <m:t>𝑁</m:t>
                        </m:r>
                        <m:r>
                          <a:rPr lang="en-US" sz="1400" b="0" i="1">
                            <a:latin typeface="Cambria Math"/>
                            <a:ea typeface="Cambria Math"/>
                          </a:rPr>
                          <m:t>−</m:t>
                        </m:r>
                        <m:r>
                          <a:rPr lang="en-US" sz="1400" b="0" i="1">
                            <a:latin typeface="Cambria Math"/>
                            <a:ea typeface="Cambria Math"/>
                          </a:rPr>
                          <m:t>𝐹</m:t>
                        </m:r>
                      </m:den>
                    </m:f>
                  </m:oMath>
                </a14:m>
                <a:r>
                  <a:rPr lang="en-US" sz="1400"/>
                  <a:t> (VOLTS)</a:t>
                </a:r>
              </a:p>
            </xdr:txBody>
          </xdr:sp>
        </mc:Choice>
        <mc:Fallback xmlns="">
          <xdr:sp macro="" textlink="">
            <xdr:nvSpPr>
              <xdr:cNvPr id="10" name="TextBox 9"/>
              <xdr:cNvSpPr txBox="1"/>
            </xdr:nvSpPr>
            <xdr:spPr>
              <a:xfrm>
                <a:off x="171449" y="8896350"/>
                <a:ext cx="4181475"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𝑉_( 𝐶𝐴𝑃 𝐵𝐴𝑁𝐾 𝑁𝐸𝑈𝑇𝑅𝐴𝐿−𝑇𝑂−𝐺𝑅𝑂𝑈𝑁𝐷 )</a:t>
                </a:r>
                <a:r>
                  <a:rPr lang="en-US" sz="1400" i="0">
                    <a:latin typeface="Cambria Math"/>
                    <a:ea typeface="Cambria Math"/>
                  </a:rPr>
                  <a:t>=(</a:t>
                </a:r>
                <a:r>
                  <a:rPr lang="en-US" sz="1400" b="0" i="0">
                    <a:latin typeface="Cambria Math"/>
                    <a:ea typeface="Cambria Math"/>
                  </a:rPr>
                  <a:t>𝑉_(</a:t>
                </a:r>
                <a:r>
                  <a:rPr lang="en-US" sz="1400" i="0">
                    <a:latin typeface="Cambria Math"/>
                    <a:ea typeface="Cambria Math"/>
                  </a:rPr>
                  <a:t>Ø</a:t>
                </a:r>
                <a:r>
                  <a:rPr lang="en-US" sz="1400" b="0" i="0">
                    <a:latin typeface="Cambria Math"/>
                    <a:ea typeface="Cambria Math"/>
                  </a:rPr>
                  <a:t> ×) 𝐹)/(3𝑁−𝐹)</a:t>
                </a:r>
                <a:r>
                  <a:rPr lang="en-US" sz="1400"/>
                  <a:t> (VOLTS)</a:t>
                </a:r>
              </a:p>
            </xdr:txBody>
          </xdr:sp>
        </mc:Fallback>
      </mc:AlternateContent>
      <mc:AlternateContent xmlns:mc="http://schemas.openxmlformats.org/markup-compatibility/2006" xmlns:a14="http://schemas.microsoft.com/office/drawing/2010/main">
        <mc:Choice Requires="a14">
          <xdr:sp macro="" textlink="">
            <xdr:nvSpPr>
              <xdr:cNvPr id="11" name="TextBox 10"/>
              <xdr:cNvSpPr txBox="1"/>
            </xdr:nvSpPr>
            <xdr:spPr>
              <a:xfrm>
                <a:off x="4419600" y="8153400"/>
                <a:ext cx="4781550" cy="3984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𝐼</m:t>
                        </m:r>
                      </m:e>
                      <m:sub>
                        <m:r>
                          <a:rPr lang="en-US" sz="1400" b="0" i="1">
                            <a:latin typeface="Cambria Math"/>
                          </a:rPr>
                          <m:t>𝐶𝑈𝑅𝑅𝐸𝑁𝑇</m:t>
                        </m:r>
                        <m:r>
                          <a:rPr lang="en-US" sz="1400" b="0" i="1">
                            <a:latin typeface="Cambria Math"/>
                          </a:rPr>
                          <m:t> </m:t>
                        </m:r>
                        <m:r>
                          <a:rPr lang="en-US" sz="1400" b="0" i="1">
                            <a:latin typeface="Cambria Math"/>
                          </a:rPr>
                          <m:t>𝑇𝐻𝑅𝑂𝑈𝐺𝐻</m:t>
                        </m:r>
                        <m:r>
                          <a:rPr lang="en-US" sz="1400" b="0" i="1">
                            <a:latin typeface="Cambria Math"/>
                          </a:rPr>
                          <m:t> </m:t>
                        </m:r>
                        <m:r>
                          <a:rPr lang="en-US" sz="1400" b="0" i="1">
                            <a:latin typeface="Cambria Math"/>
                          </a:rPr>
                          <m:t>𝑁𝐸𝑈𝑇𝑅𝐴𝐿</m:t>
                        </m:r>
                        <m:r>
                          <a:rPr lang="en-US" sz="1400" b="0" i="1">
                            <a:latin typeface="Cambria Math"/>
                          </a:rPr>
                          <m:t> </m:t>
                        </m:r>
                        <m:r>
                          <a:rPr lang="en-US" sz="1400" b="0" i="1">
                            <a:latin typeface="Cambria Math"/>
                          </a:rPr>
                          <m:t>𝐶𝑇</m:t>
                        </m:r>
                      </m:sub>
                    </m:sSub>
                    <m:r>
                      <a:rPr lang="en-US" sz="1400" i="1">
                        <a:latin typeface="Cambria Math"/>
                        <a:ea typeface="Cambria Math"/>
                      </a:rPr>
                      <m:t>=</m:t>
                    </m:r>
                    <m:f>
                      <m:fPr>
                        <m:ctrlPr>
                          <a:rPr lang="en-US" sz="1400" i="1">
                            <a:latin typeface="Cambria Math"/>
                            <a:ea typeface="Cambria Math"/>
                          </a:rPr>
                        </m:ctrlPr>
                      </m:fPr>
                      <m:num>
                        <m:sSub>
                          <m:sSubPr>
                            <m:ctrlPr>
                              <a:rPr lang="en-US" sz="1400" i="1">
                                <a:latin typeface="Cambria Math"/>
                                <a:ea typeface="Cambria Math"/>
                              </a:rPr>
                            </m:ctrlPr>
                          </m:sSubPr>
                          <m:e>
                            <m:r>
                              <a:rPr lang="en-US" sz="1400" b="0" i="1">
                                <a:latin typeface="Cambria Math"/>
                                <a:ea typeface="Cambria Math"/>
                              </a:rPr>
                              <m:t>𝐼</m:t>
                            </m:r>
                          </m:e>
                          <m:sub>
                            <m:r>
                              <a:rPr lang="en-US" sz="1400" b="0" i="1">
                                <a:latin typeface="Cambria Math"/>
                                <a:ea typeface="Cambria Math"/>
                              </a:rPr>
                              <m:t>𝑁𝑂𝑀𝐼𝑁𝐴𝐿</m:t>
                            </m:r>
                            <m:r>
                              <a:rPr lang="en-US" sz="1400" b="0" i="1">
                                <a:latin typeface="Cambria Math"/>
                                <a:ea typeface="Cambria Math"/>
                              </a:rPr>
                              <m:t> ×</m:t>
                            </m:r>
                          </m:sub>
                        </m:sSub>
                        <m:r>
                          <a:rPr lang="en-US" sz="1400" b="0" i="1">
                            <a:latin typeface="Cambria Math"/>
                            <a:ea typeface="Cambria Math"/>
                          </a:rPr>
                          <m:t>3×</m:t>
                        </m:r>
                        <m:r>
                          <a:rPr lang="en-US" sz="1400" b="0" i="1">
                            <a:latin typeface="Cambria Math"/>
                            <a:ea typeface="Cambria Math"/>
                          </a:rPr>
                          <m:t>𝐹</m:t>
                        </m:r>
                      </m:num>
                      <m:den>
                        <m:r>
                          <a:rPr lang="en-US" sz="1400" b="0" i="1">
                            <a:latin typeface="Cambria Math"/>
                            <a:ea typeface="Cambria Math"/>
                          </a:rPr>
                          <m:t>6</m:t>
                        </m:r>
                        <m:r>
                          <a:rPr lang="en-US" sz="1400" b="0" i="1">
                            <a:latin typeface="Cambria Math"/>
                            <a:ea typeface="Cambria Math"/>
                          </a:rPr>
                          <m:t>𝑁</m:t>
                        </m:r>
                        <m:r>
                          <a:rPr lang="en-US" sz="1400" b="0" i="1">
                            <a:latin typeface="Cambria Math"/>
                            <a:ea typeface="Cambria Math"/>
                          </a:rPr>
                          <m:t>−</m:t>
                        </m:r>
                        <m:r>
                          <a:rPr lang="en-US" sz="1400" b="0" i="1">
                            <a:latin typeface="Cambria Math"/>
                            <a:ea typeface="Cambria Math"/>
                          </a:rPr>
                          <m:t>𝐹</m:t>
                        </m:r>
                      </m:den>
                    </m:f>
                  </m:oMath>
                </a14:m>
                <a:r>
                  <a:rPr lang="en-US" sz="1400"/>
                  <a:t> (AMPS)</a:t>
                </a:r>
              </a:p>
            </xdr:txBody>
          </xdr:sp>
        </mc:Choice>
        <mc:Fallback xmlns="">
          <xdr:sp macro="" textlink="">
            <xdr:nvSpPr>
              <xdr:cNvPr id="11" name="TextBox 10"/>
              <xdr:cNvSpPr txBox="1"/>
            </xdr:nvSpPr>
            <xdr:spPr>
              <a:xfrm>
                <a:off x="4419600" y="8153400"/>
                <a:ext cx="4781550" cy="3984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𝐼_(𝐶𝑈𝑅𝑅𝐸𝑁𝑇 𝑇𝐻𝑅𝑂𝑈𝐺𝐻 𝑁𝐸𝑈𝑇𝑅𝐴𝐿 𝐶𝑇)</a:t>
                </a:r>
                <a:r>
                  <a:rPr lang="en-US" sz="1400" i="0">
                    <a:latin typeface="Cambria Math"/>
                    <a:ea typeface="Cambria Math"/>
                  </a:rPr>
                  <a:t>=(</a:t>
                </a:r>
                <a:r>
                  <a:rPr lang="en-US" sz="1400" b="0" i="0">
                    <a:latin typeface="Cambria Math"/>
                    <a:ea typeface="Cambria Math"/>
                  </a:rPr>
                  <a:t>𝐼_(𝑁𝑂𝑀𝐼𝑁𝐴𝐿 ×) 3×𝐹)/(6𝑁−𝐹)</a:t>
                </a:r>
                <a:r>
                  <a:rPr lang="en-US" sz="1400"/>
                  <a:t> (AMPS)</a:t>
                </a:r>
              </a:p>
            </xdr:txBody>
          </xdr:sp>
        </mc:Fallback>
      </mc:AlternateContent>
      <mc:AlternateContent xmlns:mc="http://schemas.openxmlformats.org/markup-compatibility/2006" xmlns:a14="http://schemas.microsoft.com/office/drawing/2010/main">
        <mc:Choice Requires="a14">
          <xdr:sp macro="" textlink="">
            <xdr:nvSpPr>
              <xdr:cNvPr id="12" name="TextBox 11"/>
              <xdr:cNvSpPr txBox="1"/>
            </xdr:nvSpPr>
            <xdr:spPr>
              <a:xfrm>
                <a:off x="4229100" y="8858250"/>
                <a:ext cx="5638800" cy="442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𝐼</m:t>
                        </m:r>
                      </m:e>
                      <m:sub>
                        <m:r>
                          <a:rPr lang="en-US" sz="1400" b="0" i="1">
                            <a:latin typeface="Cambria Math"/>
                          </a:rPr>
                          <m:t>𝑁𝑂𝑀𝐼𝑁𝐴𝐿</m:t>
                        </m:r>
                      </m:sub>
                    </m:sSub>
                    <m:r>
                      <a:rPr lang="en-US" sz="1400" i="1">
                        <a:latin typeface="Cambria Math"/>
                        <a:ea typeface="Cambria Math"/>
                      </a:rPr>
                      <m:t>=</m:t>
                    </m:r>
                    <m:sSub>
                      <m:sSubPr>
                        <m:ctrlPr>
                          <a:rPr lang="en-US" sz="1400" i="1">
                            <a:latin typeface="Cambria Math"/>
                            <a:ea typeface="Cambria Math"/>
                          </a:rPr>
                        </m:ctrlPr>
                      </m:sSubPr>
                      <m:e>
                        <m:r>
                          <a:rPr lang="en-US" sz="1400" b="0" i="1">
                            <a:latin typeface="Cambria Math"/>
                            <a:ea typeface="Cambria Math"/>
                          </a:rPr>
                          <m:t>𝐼</m:t>
                        </m:r>
                      </m:e>
                      <m:sub>
                        <m:r>
                          <a:rPr lang="en-US" sz="1400" b="0" i="1">
                            <a:latin typeface="Cambria Math"/>
                            <a:ea typeface="Cambria Math"/>
                          </a:rPr>
                          <m:t>𝐶𝐴𝑃</m:t>
                        </m:r>
                        <m:r>
                          <a:rPr lang="en-US" sz="1400" b="0" i="1">
                            <a:latin typeface="Cambria Math"/>
                            <a:ea typeface="Cambria Math"/>
                          </a:rPr>
                          <m:t> </m:t>
                        </m:r>
                        <m:r>
                          <a:rPr lang="en-US" sz="1400" b="0" i="1">
                            <a:latin typeface="Cambria Math"/>
                            <a:ea typeface="Cambria Math"/>
                          </a:rPr>
                          <m:t>𝐵𝐴𝑁𝐾</m:t>
                        </m:r>
                        <m:r>
                          <a:rPr lang="en-US" sz="1400" b="0" i="1">
                            <a:latin typeface="Cambria Math"/>
                            <a:ea typeface="Cambria Math"/>
                          </a:rPr>
                          <m:t> </m:t>
                        </m:r>
                        <m:r>
                          <a:rPr lang="en-US" sz="1400" b="0" i="1">
                            <a:latin typeface="Cambria Math"/>
                            <a:ea typeface="Cambria Math"/>
                          </a:rPr>
                          <m:t>𝐶𝑈𝑅𝑅𝐸𝑁𝑇</m:t>
                        </m:r>
                      </m:sub>
                    </m:sSub>
                    <m:r>
                      <a:rPr lang="en-US" sz="1400" i="1">
                        <a:latin typeface="Cambria Math"/>
                        <a:ea typeface="Cambria Math"/>
                      </a:rPr>
                      <m:t>=</m:t>
                    </m:r>
                    <m:f>
                      <m:fPr>
                        <m:ctrlPr>
                          <a:rPr lang="en-US" sz="1400" i="1">
                            <a:latin typeface="Cambria Math"/>
                            <a:ea typeface="Cambria Math"/>
                          </a:rPr>
                        </m:ctrlPr>
                      </m:fPr>
                      <m:num>
                        <m:r>
                          <a:rPr lang="en-US" sz="1400" b="0" i="1">
                            <a:latin typeface="Cambria Math"/>
                            <a:ea typeface="Cambria Math"/>
                          </a:rPr>
                          <m:t>𝐶𝐴𝑃𝐴𝐶𝐼𝑇𝑂𝑅</m:t>
                        </m:r>
                        <m:r>
                          <a:rPr lang="en-US" sz="1400" b="0" i="1">
                            <a:latin typeface="Cambria Math"/>
                            <a:ea typeface="Cambria Math"/>
                          </a:rPr>
                          <m:t> </m:t>
                        </m:r>
                        <m:r>
                          <a:rPr lang="en-US" sz="1400" b="0" i="1">
                            <a:latin typeface="Cambria Math"/>
                            <a:ea typeface="Cambria Math"/>
                          </a:rPr>
                          <m:t>𝐵𝐴𝑁𝐾</m:t>
                        </m:r>
                        <m:r>
                          <a:rPr lang="en-US" sz="1400" b="0" i="1">
                            <a:latin typeface="Cambria Math"/>
                            <a:ea typeface="Cambria Math"/>
                          </a:rPr>
                          <m:t> 3∅ </m:t>
                        </m:r>
                        <m:r>
                          <a:rPr lang="en-US" sz="1400" b="0" i="1">
                            <a:latin typeface="Cambria Math"/>
                            <a:ea typeface="Cambria Math"/>
                          </a:rPr>
                          <m:t>𝐾𝑉𝐴𝑅</m:t>
                        </m:r>
                        <m:r>
                          <a:rPr lang="en-US" sz="1400" b="0" i="1">
                            <a:latin typeface="Cambria Math"/>
                            <a:ea typeface="Cambria Math"/>
                          </a:rPr>
                          <m:t> </m:t>
                        </m:r>
                        <m:r>
                          <a:rPr lang="en-US" sz="1400" b="0" i="1">
                            <a:latin typeface="Cambria Math"/>
                            <a:ea typeface="Cambria Math"/>
                          </a:rPr>
                          <m:t>𝑅𝐴𝑇𝐼𝑁𝐺</m:t>
                        </m:r>
                      </m:num>
                      <m:den>
                        <m:r>
                          <a:rPr lang="en-US" sz="1400" b="0" i="1">
                            <a:latin typeface="Cambria Math"/>
                            <a:ea typeface="Cambria Math"/>
                          </a:rPr>
                          <m:t>1.73×</m:t>
                        </m:r>
                        <m:sSub>
                          <m:sSubPr>
                            <m:ctrlPr>
                              <a:rPr lang="en-US" sz="1400" b="0" i="1">
                                <a:latin typeface="Cambria Math"/>
                                <a:ea typeface="Cambria Math"/>
                              </a:rPr>
                            </m:ctrlPr>
                          </m:sSubPr>
                          <m:e>
                            <m:r>
                              <a:rPr lang="en-US" sz="1400" b="0" i="1">
                                <a:latin typeface="Cambria Math"/>
                                <a:ea typeface="Cambria Math"/>
                              </a:rPr>
                              <m:t>𝐾𝑉</m:t>
                            </m:r>
                          </m:e>
                          <m:sub>
                            <m:r>
                              <a:rPr lang="en-US" sz="1400" b="0" i="1">
                                <a:latin typeface="Cambria Math"/>
                                <a:ea typeface="Cambria Math"/>
                              </a:rPr>
                              <m:t>𝐿𝐿</m:t>
                            </m:r>
                          </m:sub>
                        </m:sSub>
                      </m:den>
                    </m:f>
                  </m:oMath>
                </a14:m>
                <a:r>
                  <a:rPr lang="en-US" sz="1400"/>
                  <a:t> (AMPS)</a:t>
                </a:r>
              </a:p>
            </xdr:txBody>
          </xdr:sp>
        </mc:Choice>
        <mc:Fallback xmlns="">
          <xdr:sp macro="" textlink="">
            <xdr:nvSpPr>
              <xdr:cNvPr id="12" name="TextBox 11"/>
              <xdr:cNvSpPr txBox="1"/>
            </xdr:nvSpPr>
            <xdr:spPr>
              <a:xfrm>
                <a:off x="4229100" y="8858250"/>
                <a:ext cx="5638800" cy="442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𝐼_𝑁𝑂𝑀𝐼𝑁𝐴𝐿</a:t>
                </a:r>
                <a:r>
                  <a:rPr lang="en-US" sz="1400" i="0">
                    <a:latin typeface="Cambria Math"/>
                    <a:ea typeface="Cambria Math"/>
                  </a:rPr>
                  <a:t>=</a:t>
                </a:r>
                <a:r>
                  <a:rPr lang="en-US" sz="1400" b="0" i="0">
                    <a:latin typeface="Cambria Math"/>
                    <a:ea typeface="Cambria Math"/>
                  </a:rPr>
                  <a:t>𝐼_(𝐶𝐴𝑃 𝐵𝐴𝑁𝐾 𝐶𝑈𝑅𝑅𝐸𝑁𝑇)</a:t>
                </a:r>
                <a:r>
                  <a:rPr lang="en-US" sz="1400" i="0">
                    <a:latin typeface="Cambria Math"/>
                    <a:ea typeface="Cambria Math"/>
                  </a:rPr>
                  <a:t>=(</a:t>
                </a:r>
                <a:r>
                  <a:rPr lang="en-US" sz="1400" b="0" i="0">
                    <a:latin typeface="Cambria Math"/>
                    <a:ea typeface="Cambria Math"/>
                  </a:rPr>
                  <a:t>𝐶𝐴𝑃𝐴𝐶𝐼𝑇𝑂𝑅 𝐵𝐴𝑁𝐾 3∅ 𝐾𝑉𝐴𝑅 𝑅𝐴𝑇𝐼𝑁𝐺)/(1.73×〖𝐾𝑉〗_𝐿𝐿 )</a:t>
                </a:r>
                <a:r>
                  <a:rPr lang="en-US" sz="1400"/>
                  <a:t> (AMPS)</a:t>
                </a:r>
              </a:p>
            </xdr:txBody>
          </xdr:sp>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542925</xdr:colOff>
      <xdr:row>0</xdr:row>
      <xdr:rowOff>28575</xdr:rowOff>
    </xdr:from>
    <xdr:to>
      <xdr:col>11</xdr:col>
      <xdr:colOff>561225</xdr:colOff>
      <xdr:row>2</xdr:row>
      <xdr:rowOff>416269</xdr:rowOff>
    </xdr:to>
    <xdr:pic>
      <xdr:nvPicPr>
        <xdr:cNvPr id="13" name="Picture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00950" y="28575"/>
          <a:ext cx="1685175" cy="740119"/>
        </a:xfrm>
        <a:prstGeom prst="rect">
          <a:avLst/>
        </a:prstGeom>
      </xdr:spPr>
    </xdr:pic>
    <xdr:clientData/>
  </xdr:twoCellAnchor>
  <xdr:twoCellAnchor editAs="oneCell">
    <xdr:from>
      <xdr:col>10</xdr:col>
      <xdr:colOff>198267</xdr:colOff>
      <xdr:row>80</xdr:row>
      <xdr:rowOff>0</xdr:rowOff>
    </xdr:from>
    <xdr:to>
      <xdr:col>11</xdr:col>
      <xdr:colOff>532650</xdr:colOff>
      <xdr:row>82</xdr:row>
      <xdr:rowOff>28575</xdr:rowOff>
    </xdr:to>
    <xdr:pic>
      <xdr:nvPicPr>
        <xdr:cNvPr id="16" name="Picture 1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9342" y="14925676"/>
          <a:ext cx="1391658" cy="647700"/>
        </a:xfrm>
        <a:prstGeom prst="rect">
          <a:avLst/>
        </a:prstGeom>
      </xdr:spPr>
    </xdr:pic>
    <xdr:clientData/>
  </xdr:twoCellAnchor>
  <xdr:oneCellAnchor>
    <xdr:from>
      <xdr:col>10</xdr:col>
      <xdr:colOff>9525</xdr:colOff>
      <xdr:row>28</xdr:row>
      <xdr:rowOff>57150</xdr:rowOff>
    </xdr:from>
    <xdr:ext cx="914400" cy="264560"/>
    <xdr:sp macro="" textlink="">
      <xdr:nvSpPr>
        <xdr:cNvPr id="9" name="TextBox 8"/>
        <xdr:cNvSpPr txBox="1"/>
      </xdr:nvSpPr>
      <xdr:spPr>
        <a:xfrm>
          <a:off x="8610600" y="62960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twoCellAnchor>
    <xdr:from>
      <xdr:col>0</xdr:col>
      <xdr:colOff>171449</xdr:colOff>
      <xdr:row>14</xdr:row>
      <xdr:rowOff>19049</xdr:rowOff>
    </xdr:from>
    <xdr:to>
      <xdr:col>12</xdr:col>
      <xdr:colOff>634</xdr:colOff>
      <xdr:row>68</xdr:row>
      <xdr:rowOff>352424</xdr:rowOff>
    </xdr:to>
    <xdr:grpSp>
      <xdr:nvGrpSpPr>
        <xdr:cNvPr id="2" name="Group 1"/>
        <xdr:cNvGrpSpPr/>
      </xdr:nvGrpSpPr>
      <xdr:grpSpPr>
        <a:xfrm>
          <a:off x="171449" y="3990974"/>
          <a:ext cx="10097135" cy="9105900"/>
          <a:chOff x="171449" y="3990974"/>
          <a:chExt cx="10097135" cy="9105900"/>
        </a:xfrm>
      </xdr:grpSpPr>
      <xdr:grpSp>
        <xdr:nvGrpSpPr>
          <xdr:cNvPr id="6" name="Group 5"/>
          <xdr:cNvGrpSpPr/>
        </xdr:nvGrpSpPr>
        <xdr:grpSpPr>
          <a:xfrm>
            <a:off x="200024" y="3990974"/>
            <a:ext cx="10068560" cy="3790951"/>
            <a:chOff x="200024" y="3990974"/>
            <a:chExt cx="10068560" cy="3762376"/>
          </a:xfrm>
        </xdr:grpSpPr>
        <xdr:sp macro="" textlink="">
          <xdr:nvSpPr>
            <xdr:cNvPr id="15" name="TextBox 14"/>
            <xdr:cNvSpPr txBox="1"/>
          </xdr:nvSpPr>
          <xdr:spPr>
            <a:xfrm>
              <a:off x="200025" y="5714999"/>
              <a:ext cx="8229600" cy="2038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685800" lvl="1" indent="-228600">
                <a:buFont typeface="+mj-lt"/>
                <a:buAutoNum type="arabicParenR"/>
              </a:pPr>
              <a:r>
                <a:rPr lang="en-US" sz="1100" b="0">
                  <a:solidFill>
                    <a:schemeClr val="dk1"/>
                  </a:solidFill>
                  <a:effectLst/>
                  <a:latin typeface="+mn-lt"/>
                  <a:ea typeface="+mn-ea"/>
                  <a:cs typeface="+mn-cs"/>
                </a:rPr>
                <a:t>To prevent capacitor</a:t>
              </a:r>
              <a:r>
                <a:rPr lang="en-US" sz="1100" b="0" baseline="0">
                  <a:solidFill>
                    <a:schemeClr val="dk1"/>
                  </a:solidFill>
                  <a:effectLst/>
                  <a:latin typeface="+mn-lt"/>
                  <a:ea typeface="+mn-ea"/>
                  <a:cs typeface="+mn-cs"/>
                </a:rPr>
                <a:t> damage on the remaining capacitors  on a capacitor bank with one or more fuse operatons. This is true for ungrounded banks due to a capacitor neutral shift that occurs from a missmatch in capactive reactance between each phase.  The neutral shift is more prevalent with stages or banks that have less than 4 capacitors per phase. Grounded banks and Delta connected banks are not subjected to this concern.  In no event should the blown fuse detection system allow the capacitor voltage  to exceed its rating by 10%. Capacitor voltage can be determined from the equations below.</a:t>
              </a:r>
              <a:endParaRPr lang="en-US" sz="1100">
                <a:effectLst/>
              </a:endParaRPr>
            </a:p>
            <a:p>
              <a:pPr marL="685800" lvl="1" indent="-228600">
                <a:buFont typeface="+mj-lt"/>
                <a:buAutoNum type="arabicParenR"/>
              </a:pPr>
              <a:r>
                <a:rPr lang="en-US" sz="1100" b="0" baseline="0">
                  <a:solidFill>
                    <a:schemeClr val="dk1"/>
                  </a:solidFill>
                  <a:effectLst/>
                  <a:latin typeface="+mn-lt"/>
                  <a:ea typeface="+mn-ea"/>
                  <a:cs typeface="+mn-cs"/>
                </a:rPr>
                <a:t>To alert plant personnel of a blown fuse condition.</a:t>
              </a:r>
              <a:endParaRPr lang="en-US">
                <a:effectLst/>
              </a:endParaRPr>
            </a:p>
            <a:p>
              <a:pPr marL="685800" lvl="1" indent="-228600">
                <a:buFont typeface="+mj-lt"/>
                <a:buAutoNum type="arabicParenR"/>
              </a:pPr>
              <a:r>
                <a:rPr lang="en-US" sz="1100" b="0" baseline="0">
                  <a:solidFill>
                    <a:schemeClr val="dk1"/>
                  </a:solidFill>
                  <a:effectLst/>
                  <a:latin typeface="+mn-lt"/>
                  <a:ea typeface="+mn-ea"/>
                  <a:cs typeface="+mn-cs"/>
                </a:rPr>
                <a:t>To prevent unbalance var support that can lead to system voltage unbalance. Typically, power systems should not be operated with more than 2% voltage unbalance.</a:t>
              </a:r>
              <a:endParaRPr lang="en-US">
                <a:effectLst/>
              </a:endParaRPr>
            </a:p>
            <a:p>
              <a:pPr marL="685800" lvl="1" indent="-228600">
                <a:buFont typeface="+mj-lt"/>
                <a:buAutoNum type="arabicParenR"/>
              </a:pPr>
              <a:r>
                <a:rPr lang="en-US" sz="1100" b="0" baseline="0">
                  <a:solidFill>
                    <a:schemeClr val="dk1"/>
                  </a:solidFill>
                  <a:effectLst/>
                  <a:latin typeface="+mn-lt"/>
                  <a:ea typeface="+mn-ea"/>
                  <a:cs typeface="+mn-cs"/>
                </a:rPr>
                <a:t>To prevent harmonic filter bank de-tuning. Generally, NEPSI's filter banks are designed to trip on the operation of a single fuse to elleviate  or lesson this concern.</a:t>
              </a:r>
              <a:endParaRPr lang="en-US">
                <a:effectLst/>
              </a:endParaRPr>
            </a:p>
            <a:p>
              <a:endParaRPr lang="en-US" sz="1100"/>
            </a:p>
            <a:p>
              <a:endParaRPr lang="en-US" sz="1100"/>
            </a:p>
            <a:p>
              <a:endParaRPr lang="en-US" sz="1100"/>
            </a:p>
          </xdr:txBody>
        </xdr:sp>
        <xdr:pic>
          <xdr:nvPicPr>
            <xdr:cNvPr id="14" name="Picture 13"/>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l="18026" r="7929"/>
            <a:stretch/>
          </xdr:blipFill>
          <xdr:spPr bwMode="auto">
            <a:xfrm>
              <a:off x="8486774" y="3990974"/>
              <a:ext cx="1781810" cy="2876550"/>
            </a:xfrm>
            <a:prstGeom prst="rect">
              <a:avLst/>
            </a:prstGeom>
            <a:ln>
              <a:noFill/>
            </a:ln>
            <a:extLst>
              <a:ext uri="{53640926-AAD7-44D8-BBD7-CCE9431645EC}">
                <a14:shadowObscured xmlns:a14="http://schemas.microsoft.com/office/drawing/2010/main"/>
              </a:ext>
            </a:extLst>
          </xdr:spPr>
        </xdr:pic>
        <xdr:sp macro="" textlink="">
          <xdr:nvSpPr>
            <xdr:cNvPr id="19" name="TextBox 18"/>
            <xdr:cNvSpPr txBox="1"/>
          </xdr:nvSpPr>
          <xdr:spPr>
            <a:xfrm>
              <a:off x="200024" y="4000501"/>
              <a:ext cx="8220075" cy="167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This spreadsheet</a:t>
              </a:r>
              <a:r>
                <a:rPr lang="en-US" sz="1100" b="0" baseline="0">
                  <a:solidFill>
                    <a:schemeClr val="dk1"/>
                  </a:solidFill>
                  <a:effectLst/>
                  <a:latin typeface="+mn-lt"/>
                  <a:ea typeface="+mn-ea"/>
                  <a:cs typeface="+mn-cs"/>
                </a:rPr>
                <a:t>  provides calculation assistance for determing  blown fuse trip and alarm setpoints for relays used in  conjunction with split-wye  connected capacitor banks and harmonic filter banks.   The relay  works with a signal derived from a current transformer (CT) mounted in the neutral between two wye-connected capacitor banks as shown in the figure to the right. The relay may be an over-current relay with trip settings based on current or may be an over-voltage relay with trip settings based on voltage. When a voltage relay is used (such as the Basler Basler BE1-59NC, a burden resistor is connected accross the CT secondary to convert the CT secondary current signal to a voltage signal.  Relay calibration should be done using primary current injection at the neutral CT or secondary current injection at the CT. </a:t>
              </a:r>
              <a:endParaRPr lang="en-US" sz="1100"/>
            </a:p>
            <a:p>
              <a:endParaRPr lang="en-US">
                <a:effectLst/>
              </a:endParaRPr>
            </a:p>
            <a:p>
              <a:r>
                <a:rPr lang="en-US" sz="1100" b="0">
                  <a:solidFill>
                    <a:schemeClr val="dk1"/>
                  </a:solidFill>
                  <a:effectLst/>
                  <a:latin typeface="+mn-lt"/>
                  <a:ea typeface="+mn-ea"/>
                  <a:cs typeface="+mn-cs"/>
                </a:rPr>
                <a:t>Capacitor</a:t>
              </a:r>
              <a:r>
                <a:rPr lang="en-US" sz="1100" b="0" baseline="0">
                  <a:solidFill>
                    <a:schemeClr val="dk1"/>
                  </a:solidFill>
                  <a:effectLst/>
                  <a:latin typeface="+mn-lt"/>
                  <a:ea typeface="+mn-ea"/>
                  <a:cs typeface="+mn-cs"/>
                </a:rPr>
                <a:t> Banks are normally equipped with blown fuse detection for the following reasons:</a:t>
              </a:r>
              <a:endParaRPr lang="en-US">
                <a:effectLst/>
              </a:endParaRPr>
            </a:p>
            <a:p>
              <a:endParaRPr lang="en-US" sz="1100"/>
            </a:p>
          </xdr:txBody>
        </xdr:sp>
      </xdr:grpSp>
      <xdr:sp macro="" textlink="">
        <xdr:nvSpPr>
          <xdr:cNvPr id="20" name="TextBox 19"/>
          <xdr:cNvSpPr txBox="1"/>
        </xdr:nvSpPr>
        <xdr:spPr>
          <a:xfrm>
            <a:off x="180975" y="7772401"/>
            <a:ext cx="10067925"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dk1"/>
                </a:solidFill>
                <a:effectLst/>
                <a:latin typeface="+mn-lt"/>
                <a:ea typeface="+mn-ea"/>
                <a:cs typeface="+mn-cs"/>
              </a:rPr>
              <a:t>Equations from IEEE C37.99-1980 – </a:t>
            </a:r>
            <a:r>
              <a:rPr lang="en-US" sz="1100" b="0" i="1">
                <a:solidFill>
                  <a:schemeClr val="dk1"/>
                </a:solidFill>
                <a:effectLst/>
                <a:latin typeface="+mn-lt"/>
                <a:ea typeface="+mn-ea"/>
                <a:cs typeface="+mn-cs"/>
              </a:rPr>
              <a:t>IEEE Guide for Protection of Shunt Capacitor Banks</a:t>
            </a:r>
            <a:r>
              <a:rPr lang="en-US" sz="1100" b="0">
                <a:solidFill>
                  <a:schemeClr val="dk1"/>
                </a:solidFill>
                <a:effectLst/>
                <a:latin typeface="+mn-lt"/>
                <a:ea typeface="+mn-ea"/>
                <a:cs typeface="+mn-cs"/>
              </a:rPr>
              <a:t>  provide a simple</a:t>
            </a:r>
            <a:r>
              <a:rPr lang="en-US" sz="1100" b="0" baseline="0">
                <a:solidFill>
                  <a:schemeClr val="dk1"/>
                </a:solidFill>
                <a:effectLst/>
                <a:latin typeface="+mn-lt"/>
                <a:ea typeface="+mn-ea"/>
                <a:cs typeface="+mn-cs"/>
              </a:rPr>
              <a:t>  means</a:t>
            </a:r>
            <a:r>
              <a:rPr lang="en-US" sz="1100" b="0">
                <a:solidFill>
                  <a:schemeClr val="dk1"/>
                </a:solidFill>
                <a:effectLst/>
                <a:latin typeface="+mn-lt"/>
                <a:ea typeface="+mn-ea"/>
                <a:cs typeface="+mn-cs"/>
              </a:rPr>
              <a:t> for the calculation</a:t>
            </a:r>
            <a:r>
              <a:rPr lang="en-US" sz="1100" b="0" baseline="0">
                <a:solidFill>
                  <a:schemeClr val="dk1"/>
                </a:solidFill>
                <a:effectLst/>
                <a:latin typeface="+mn-lt"/>
                <a:ea typeface="+mn-ea"/>
                <a:cs typeface="+mn-cs"/>
              </a:rPr>
              <a:t> of expected capacitor voltage, neutral-to-ground voltage shift, and current flow between wye  connected capacitor banks for for one or more failed capacitors. Formulas are as follows:</a:t>
            </a:r>
            <a:endParaRPr lang="en-US" sz="1100"/>
          </a:p>
        </xdr:txBody>
      </xdr:sp>
      <xdr:sp macro="" textlink="">
        <xdr:nvSpPr>
          <xdr:cNvPr id="21" name="TextBox 20"/>
          <xdr:cNvSpPr txBox="1"/>
        </xdr:nvSpPr>
        <xdr:spPr>
          <a:xfrm>
            <a:off x="219075" y="9620247"/>
            <a:ext cx="10020300" cy="34766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Where</a:t>
            </a:r>
            <a:br>
              <a:rPr lang="en-US" sz="1100">
                <a:solidFill>
                  <a:schemeClr val="dk1"/>
                </a:solidFill>
                <a:effectLst/>
                <a:latin typeface="+mn-lt"/>
                <a:ea typeface="+mn-ea"/>
                <a:cs typeface="+mn-cs"/>
              </a:rPr>
            </a:b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I</a:t>
            </a:r>
            <a:r>
              <a:rPr lang="en-US" sz="1100" baseline="-25000">
                <a:solidFill>
                  <a:schemeClr val="dk1"/>
                </a:solidFill>
                <a:effectLst/>
                <a:latin typeface="+mn-lt"/>
                <a:ea typeface="+mn-ea"/>
                <a:cs typeface="+mn-cs"/>
              </a:rPr>
              <a:t>CURRENT THROUGH NEUTRAL CT  </a:t>
            </a:r>
            <a:r>
              <a:rPr lang="en-US" sz="1100">
                <a:solidFill>
                  <a:schemeClr val="dk1"/>
                </a:solidFill>
                <a:effectLst/>
                <a:latin typeface="+mn-lt"/>
                <a:ea typeface="+mn-ea"/>
                <a:cs typeface="+mn-cs"/>
              </a:rPr>
              <a:t> = Current in amps through CT for one or more capacitor fuse operations</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I</a:t>
            </a:r>
            <a:r>
              <a:rPr lang="en-US" sz="1100" baseline="-25000">
                <a:solidFill>
                  <a:schemeClr val="dk1"/>
                </a:solidFill>
                <a:effectLst/>
                <a:latin typeface="+mn-lt"/>
                <a:ea typeface="+mn-ea"/>
                <a:cs typeface="+mn-cs"/>
              </a:rPr>
              <a:t>NOMINAL</a:t>
            </a:r>
            <a:r>
              <a:rPr lang="en-US" sz="1100">
                <a:solidFill>
                  <a:schemeClr val="dk1"/>
                </a:solidFill>
                <a:effectLst/>
                <a:latin typeface="+mn-lt"/>
                <a:ea typeface="+mn-ea"/>
                <a:cs typeface="+mn-cs"/>
              </a:rPr>
              <a:t> = Phase Current of Entire Capacitor Bank (Both Wye-Connected Banks Combined in amps)</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Ø</a:t>
            </a:r>
            <a:r>
              <a:rPr lang="en-US" sz="1100">
                <a:solidFill>
                  <a:schemeClr val="dk1"/>
                </a:solidFill>
                <a:effectLst/>
                <a:latin typeface="+mn-lt"/>
                <a:ea typeface="+mn-ea"/>
                <a:cs typeface="+mn-cs"/>
              </a:rPr>
              <a:t> = Nominal</a:t>
            </a:r>
            <a:r>
              <a:rPr lang="en-US" sz="1100" baseline="0">
                <a:solidFill>
                  <a:schemeClr val="dk1"/>
                </a:solidFill>
                <a:effectLst/>
                <a:latin typeface="+mn-lt"/>
                <a:ea typeface="+mn-ea"/>
                <a:cs typeface="+mn-cs"/>
              </a:rPr>
              <a:t> Phase-to-Neutral System Voltage (volts)</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F = Number of Failed Capacitors per Phase</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N = Number of Capacitors per Phase (this includes both sides of wye for split wye banks)</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REMAINING CAPACITOR VOLTAGE</a:t>
            </a:r>
            <a:r>
              <a:rPr lang="en-US" sz="1100">
                <a:solidFill>
                  <a:schemeClr val="dk1"/>
                </a:solidFill>
                <a:effectLst/>
                <a:latin typeface="+mn-lt"/>
                <a:ea typeface="+mn-ea"/>
                <a:cs typeface="+mn-cs"/>
              </a:rPr>
              <a:t> = Voltage remaining on capacitor after fuse operation (volts)</a:t>
            </a: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CAP BANK NEUTRAL-TO-GROUND</a:t>
            </a:r>
            <a:r>
              <a:rPr lang="en-US" sz="1100" baseline="0">
                <a:solidFill>
                  <a:schemeClr val="dk1"/>
                </a:solidFill>
                <a:effectLst/>
                <a:latin typeface="+mn-lt"/>
                <a:ea typeface="+mn-ea"/>
                <a:cs typeface="+mn-cs"/>
              </a:rPr>
              <a:t> = Voltage from Capacitor BAnk neutral to ground after fuse(s) operation.</a:t>
            </a:r>
            <a:endParaRPr lang="en-US">
              <a:effectLst/>
            </a:endParaRPr>
          </a:p>
          <a:p>
            <a:pPr marL="685800" lvl="1" indent="-228600">
              <a:buFont typeface="Arial" pitchFamily="34" charset="0"/>
              <a:buChar char="•"/>
            </a:pPr>
            <a:endParaRPr lang="en-US" sz="1100"/>
          </a:p>
          <a:p>
            <a:pPr marL="0" lvl="0" indent="0">
              <a:buFontTx/>
              <a:buNone/>
            </a:pPr>
            <a:r>
              <a:rPr lang="en-US" sz="1100"/>
              <a:t>The relay should</a:t>
            </a:r>
            <a:r>
              <a:rPr lang="en-US" sz="1100" baseline="0"/>
              <a:t> be set to trip at 60% of CT secondary current or burden voltage for the condition that results in more than 10% over-voltage on the remaining capacitors. A time delay of 10 seconds is recommended. For relays with two setpoints, NEPSI recommends that one setpoint be used to alarm on the first fuse operation. The second set-point should be used to trip the bank off line that results in excessive over-voltage (10% over-voltage based on capacitor  voltage rating). Filter banks should be set to trip and alarm for the first fuse operation (one failed capacitor) as filter detuning can occure.</a:t>
            </a:r>
          </a:p>
          <a:p>
            <a:pPr marL="0" lvl="0" indent="0">
              <a:buFontTx/>
              <a:buNone/>
            </a:pPr>
            <a:endParaRPr lang="en-US" sz="1100"/>
          </a:p>
          <a:p>
            <a:pPr marL="0" lvl="0" indent="0">
              <a:buFontTx/>
              <a:buNone/>
            </a:pPr>
            <a:r>
              <a:rPr lang="en-US" sz="1100"/>
              <a:t>Contact NEPSI at 518-792-4776 or paul.steciuk@nepsi.com for additional</a:t>
            </a:r>
            <a:r>
              <a:rPr lang="en-US" sz="1100" baseline="0"/>
              <a:t> assistance in setting neutral current/voltage relays for the purpose of blown fuse protection on capacitor banks.</a:t>
            </a:r>
            <a:endParaRPr lang="en-US" sz="1100"/>
          </a:p>
        </xdr:txBody>
      </xdr:sp>
      <mc:AlternateContent xmlns:mc="http://schemas.openxmlformats.org/markup-compatibility/2006" xmlns:a14="http://schemas.microsoft.com/office/drawing/2010/main">
        <mc:Choice Requires="a14">
          <xdr:sp macro="" textlink="">
            <xdr:nvSpPr>
              <xdr:cNvPr id="11" name="TextBox 10"/>
              <xdr:cNvSpPr txBox="1"/>
            </xdr:nvSpPr>
            <xdr:spPr>
              <a:xfrm>
                <a:off x="209550" y="8315325"/>
                <a:ext cx="4686300"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𝑉</m:t>
                        </m:r>
                      </m:e>
                      <m:sub>
                        <m:r>
                          <a:rPr lang="en-US" sz="1400" b="0" i="1">
                            <a:latin typeface="Cambria Math"/>
                          </a:rPr>
                          <m:t>𝑅𝐸𝑀𝐴𝐼𝑁𝐼𝑁𝐺</m:t>
                        </m:r>
                        <m:r>
                          <a:rPr lang="en-US" sz="1400" b="0" i="1">
                            <a:latin typeface="Cambria Math"/>
                          </a:rPr>
                          <m:t> </m:t>
                        </m:r>
                        <m:r>
                          <a:rPr lang="en-US" sz="1400" b="0" i="1">
                            <a:latin typeface="Cambria Math"/>
                          </a:rPr>
                          <m:t>𝐶𝐴𝑃𝐴𝐶𝐼𝑇𝑂𝑅</m:t>
                        </m:r>
                        <m:r>
                          <a:rPr lang="en-US" sz="1400" b="0" i="1">
                            <a:latin typeface="Cambria Math"/>
                          </a:rPr>
                          <m:t> </m:t>
                        </m:r>
                        <m:r>
                          <a:rPr lang="en-US" sz="1400" b="0" i="1">
                            <a:latin typeface="Cambria Math"/>
                          </a:rPr>
                          <m:t>𝑉𝑂𝐿𝑇𝐴𝐺𝐸</m:t>
                        </m:r>
                        <m:r>
                          <a:rPr lang="en-US" sz="1400" b="0" i="1">
                            <a:latin typeface="Cambria Math"/>
                          </a:rPr>
                          <m:t> </m:t>
                        </m:r>
                      </m:sub>
                    </m:sSub>
                    <m:r>
                      <a:rPr lang="en-US" sz="1400" i="1">
                        <a:latin typeface="Cambria Math"/>
                        <a:ea typeface="Cambria Math"/>
                      </a:rPr>
                      <m:t>=</m:t>
                    </m:r>
                    <m:f>
                      <m:fPr>
                        <m:ctrlPr>
                          <a:rPr lang="en-US" sz="1400" i="1">
                            <a:latin typeface="Cambria Math"/>
                            <a:ea typeface="Cambria Math"/>
                          </a:rPr>
                        </m:ctrlPr>
                      </m:fPr>
                      <m:num>
                        <m:sSub>
                          <m:sSubPr>
                            <m:ctrlPr>
                              <a:rPr lang="en-US" sz="1400" i="1">
                                <a:latin typeface="Cambria Math"/>
                                <a:ea typeface="Cambria Math"/>
                              </a:rPr>
                            </m:ctrlPr>
                          </m:sSubPr>
                          <m:e>
                            <m:r>
                              <a:rPr lang="en-US" sz="1400" b="0" i="1">
                                <a:latin typeface="Cambria Math"/>
                                <a:ea typeface="Cambria Math"/>
                              </a:rPr>
                              <m:t>𝑉</m:t>
                            </m:r>
                          </m:e>
                          <m:sub>
                            <m:r>
                              <a:rPr lang="en-US" sz="1400" i="1">
                                <a:latin typeface="Cambria Math"/>
                                <a:ea typeface="Cambria Math"/>
                              </a:rPr>
                              <m:t>Ø</m:t>
                            </m:r>
                            <m:r>
                              <a:rPr lang="en-US" sz="1400" b="0" i="1">
                                <a:latin typeface="Cambria Math"/>
                                <a:ea typeface="Cambria Math"/>
                              </a:rPr>
                              <m:t> ×</m:t>
                            </m:r>
                          </m:sub>
                        </m:sSub>
                        <m:r>
                          <a:rPr lang="en-US" sz="1400" b="0" i="1">
                            <a:latin typeface="Cambria Math"/>
                            <a:ea typeface="Cambria Math"/>
                          </a:rPr>
                          <m:t>𝑁</m:t>
                        </m:r>
                        <m:r>
                          <a:rPr lang="en-US" sz="1400" b="0" i="1">
                            <a:latin typeface="Cambria Math"/>
                            <a:ea typeface="Cambria Math"/>
                          </a:rPr>
                          <m:t>×3</m:t>
                        </m:r>
                      </m:num>
                      <m:den>
                        <m:r>
                          <a:rPr lang="en-US" sz="1400" b="0" i="1">
                            <a:latin typeface="Cambria Math"/>
                            <a:ea typeface="Cambria Math"/>
                          </a:rPr>
                          <m:t>3</m:t>
                        </m:r>
                        <m:r>
                          <a:rPr lang="en-US" sz="1400" b="0" i="1">
                            <a:latin typeface="Cambria Math"/>
                            <a:ea typeface="Cambria Math"/>
                          </a:rPr>
                          <m:t>𝑁</m:t>
                        </m:r>
                        <m:r>
                          <a:rPr lang="en-US" sz="1400" b="0" i="1">
                            <a:latin typeface="Cambria Math"/>
                            <a:ea typeface="Cambria Math"/>
                          </a:rPr>
                          <m:t>−</m:t>
                        </m:r>
                        <m:r>
                          <a:rPr lang="en-US" sz="1400" b="0" i="1">
                            <a:latin typeface="Cambria Math"/>
                            <a:ea typeface="Cambria Math"/>
                          </a:rPr>
                          <m:t>𝐹</m:t>
                        </m:r>
                      </m:den>
                    </m:f>
                  </m:oMath>
                </a14:m>
                <a:r>
                  <a:rPr lang="en-US" sz="1400"/>
                  <a:t> (VOLTS)</a:t>
                </a:r>
              </a:p>
            </xdr:txBody>
          </xdr:sp>
        </mc:Choice>
        <mc:Fallback xmlns="">
          <xdr:sp macro="" textlink="">
            <xdr:nvSpPr>
              <xdr:cNvPr id="11" name="TextBox 10"/>
              <xdr:cNvSpPr txBox="1"/>
            </xdr:nvSpPr>
            <xdr:spPr>
              <a:xfrm>
                <a:off x="209550" y="8315325"/>
                <a:ext cx="4686300"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𝑉_(𝑅𝐸𝑀𝐴𝐼𝑁𝐼𝑁𝐺 𝐶𝐴𝑃𝐴𝐶𝐼𝑇𝑂𝑅 𝑉𝑂𝐿𝑇𝐴𝐺𝐸 )</a:t>
                </a:r>
                <a:r>
                  <a:rPr lang="en-US" sz="1400" i="0">
                    <a:latin typeface="Cambria Math"/>
                    <a:ea typeface="Cambria Math"/>
                  </a:rPr>
                  <a:t>=(</a:t>
                </a:r>
                <a:r>
                  <a:rPr lang="en-US" sz="1400" b="0" i="0">
                    <a:latin typeface="Cambria Math"/>
                    <a:ea typeface="Cambria Math"/>
                  </a:rPr>
                  <a:t>𝑉_(</a:t>
                </a:r>
                <a:r>
                  <a:rPr lang="en-US" sz="1400" i="0">
                    <a:latin typeface="Cambria Math"/>
                    <a:ea typeface="Cambria Math"/>
                  </a:rPr>
                  <a:t>Ø</a:t>
                </a:r>
                <a:r>
                  <a:rPr lang="en-US" sz="1400" b="0" i="0">
                    <a:latin typeface="Cambria Math"/>
                    <a:ea typeface="Cambria Math"/>
                  </a:rPr>
                  <a:t> ×) 𝑁×3)/(3𝑁−𝐹)</a:t>
                </a:r>
                <a:r>
                  <a:rPr lang="en-US" sz="1400"/>
                  <a:t> (VOLTS)</a:t>
                </a:r>
              </a:p>
            </xdr:txBody>
          </xdr:sp>
        </mc:Fallback>
      </mc:AlternateContent>
      <mc:AlternateContent xmlns:mc="http://schemas.openxmlformats.org/markup-compatibility/2006" xmlns:a14="http://schemas.microsoft.com/office/drawing/2010/main">
        <mc:Choice Requires="a14">
          <xdr:sp macro="" textlink="">
            <xdr:nvSpPr>
              <xdr:cNvPr id="22" name="TextBox 21"/>
              <xdr:cNvSpPr txBox="1"/>
            </xdr:nvSpPr>
            <xdr:spPr>
              <a:xfrm>
                <a:off x="171449" y="8896350"/>
                <a:ext cx="4181475"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𝑉</m:t>
                        </m:r>
                      </m:e>
                      <m:sub>
                        <m:r>
                          <a:rPr lang="en-US" sz="1400" b="0" i="1">
                            <a:latin typeface="Cambria Math"/>
                          </a:rPr>
                          <m:t> </m:t>
                        </m:r>
                        <m:r>
                          <a:rPr lang="en-US" sz="1400" b="0" i="1">
                            <a:latin typeface="Cambria Math"/>
                          </a:rPr>
                          <m:t>𝐶𝐴𝑃</m:t>
                        </m:r>
                        <m:r>
                          <a:rPr lang="en-US" sz="1400" b="0" i="1">
                            <a:latin typeface="Cambria Math"/>
                          </a:rPr>
                          <m:t> </m:t>
                        </m:r>
                        <m:r>
                          <a:rPr lang="en-US" sz="1400" b="0" i="1">
                            <a:latin typeface="Cambria Math"/>
                          </a:rPr>
                          <m:t>𝐵𝐴𝑁𝐾</m:t>
                        </m:r>
                        <m:r>
                          <a:rPr lang="en-US" sz="1400" b="0" i="1">
                            <a:latin typeface="Cambria Math"/>
                          </a:rPr>
                          <m:t> </m:t>
                        </m:r>
                        <m:r>
                          <a:rPr lang="en-US" sz="1400" b="0" i="1">
                            <a:latin typeface="Cambria Math"/>
                          </a:rPr>
                          <m:t>𝑁𝐸𝑈𝑇𝑅𝐴𝐿</m:t>
                        </m:r>
                        <m:r>
                          <a:rPr lang="en-US" sz="1400" b="0" i="1">
                            <a:latin typeface="Cambria Math"/>
                          </a:rPr>
                          <m:t>−</m:t>
                        </m:r>
                        <m:r>
                          <a:rPr lang="en-US" sz="1400" b="0" i="1">
                            <a:latin typeface="Cambria Math"/>
                          </a:rPr>
                          <m:t>𝑇𝑂</m:t>
                        </m:r>
                        <m:r>
                          <a:rPr lang="en-US" sz="1400" b="0" i="1">
                            <a:latin typeface="Cambria Math"/>
                          </a:rPr>
                          <m:t>−</m:t>
                        </m:r>
                        <m:r>
                          <a:rPr lang="en-US" sz="1400" b="0" i="1">
                            <a:latin typeface="Cambria Math"/>
                          </a:rPr>
                          <m:t>𝐺𝑅𝑂𝑈𝑁𝐷</m:t>
                        </m:r>
                        <m:r>
                          <a:rPr lang="en-US" sz="1400" b="0" i="1">
                            <a:latin typeface="Cambria Math"/>
                          </a:rPr>
                          <m:t> </m:t>
                        </m:r>
                      </m:sub>
                    </m:sSub>
                    <m:r>
                      <a:rPr lang="en-US" sz="1400" i="1">
                        <a:latin typeface="Cambria Math"/>
                        <a:ea typeface="Cambria Math"/>
                      </a:rPr>
                      <m:t>=</m:t>
                    </m:r>
                    <m:f>
                      <m:fPr>
                        <m:ctrlPr>
                          <a:rPr lang="en-US" sz="1400" i="1">
                            <a:latin typeface="Cambria Math"/>
                            <a:ea typeface="Cambria Math"/>
                          </a:rPr>
                        </m:ctrlPr>
                      </m:fPr>
                      <m:num>
                        <m:sSub>
                          <m:sSubPr>
                            <m:ctrlPr>
                              <a:rPr lang="en-US" sz="1400" i="1">
                                <a:latin typeface="Cambria Math"/>
                                <a:ea typeface="Cambria Math"/>
                              </a:rPr>
                            </m:ctrlPr>
                          </m:sSubPr>
                          <m:e>
                            <m:r>
                              <a:rPr lang="en-US" sz="1400" b="0" i="1">
                                <a:latin typeface="Cambria Math"/>
                                <a:ea typeface="Cambria Math"/>
                              </a:rPr>
                              <m:t>𝑉</m:t>
                            </m:r>
                          </m:e>
                          <m:sub>
                            <m:r>
                              <a:rPr lang="en-US" sz="1400" i="1">
                                <a:latin typeface="Cambria Math"/>
                                <a:ea typeface="Cambria Math"/>
                              </a:rPr>
                              <m:t>Ø</m:t>
                            </m:r>
                            <m:r>
                              <a:rPr lang="en-US" sz="1400" b="0" i="1">
                                <a:latin typeface="Cambria Math"/>
                                <a:ea typeface="Cambria Math"/>
                              </a:rPr>
                              <m:t> ×</m:t>
                            </m:r>
                          </m:sub>
                        </m:sSub>
                        <m:r>
                          <a:rPr lang="en-US" sz="1400" b="0" i="1">
                            <a:latin typeface="Cambria Math"/>
                            <a:ea typeface="Cambria Math"/>
                          </a:rPr>
                          <m:t>𝐹</m:t>
                        </m:r>
                      </m:num>
                      <m:den>
                        <m:r>
                          <a:rPr lang="en-US" sz="1400" b="0" i="1">
                            <a:latin typeface="Cambria Math"/>
                            <a:ea typeface="Cambria Math"/>
                          </a:rPr>
                          <m:t>3</m:t>
                        </m:r>
                        <m:r>
                          <a:rPr lang="en-US" sz="1400" b="0" i="1">
                            <a:latin typeface="Cambria Math"/>
                            <a:ea typeface="Cambria Math"/>
                          </a:rPr>
                          <m:t>𝑁</m:t>
                        </m:r>
                        <m:r>
                          <a:rPr lang="en-US" sz="1400" b="0" i="1">
                            <a:latin typeface="Cambria Math"/>
                            <a:ea typeface="Cambria Math"/>
                          </a:rPr>
                          <m:t>−</m:t>
                        </m:r>
                        <m:r>
                          <a:rPr lang="en-US" sz="1400" b="0" i="1">
                            <a:latin typeface="Cambria Math"/>
                            <a:ea typeface="Cambria Math"/>
                          </a:rPr>
                          <m:t>𝐹</m:t>
                        </m:r>
                      </m:den>
                    </m:f>
                  </m:oMath>
                </a14:m>
                <a:r>
                  <a:rPr lang="en-US" sz="1400"/>
                  <a:t> (VOLTS)</a:t>
                </a:r>
              </a:p>
            </xdr:txBody>
          </xdr:sp>
        </mc:Choice>
        <mc:Fallback xmlns="">
          <xdr:sp macro="" textlink="">
            <xdr:nvSpPr>
              <xdr:cNvPr id="22" name="TextBox 21"/>
              <xdr:cNvSpPr txBox="1"/>
            </xdr:nvSpPr>
            <xdr:spPr>
              <a:xfrm>
                <a:off x="171449" y="8896350"/>
                <a:ext cx="4181475"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𝑉_( 𝐶𝐴𝑃 𝐵𝐴𝑁𝐾 𝑁𝐸𝑈𝑇𝑅𝐴𝐿−𝑇𝑂−𝐺𝑅𝑂𝑈𝑁𝐷 )</a:t>
                </a:r>
                <a:r>
                  <a:rPr lang="en-US" sz="1400" i="0">
                    <a:latin typeface="Cambria Math"/>
                    <a:ea typeface="Cambria Math"/>
                  </a:rPr>
                  <a:t>=(</a:t>
                </a:r>
                <a:r>
                  <a:rPr lang="en-US" sz="1400" b="0" i="0">
                    <a:latin typeface="Cambria Math"/>
                    <a:ea typeface="Cambria Math"/>
                  </a:rPr>
                  <a:t>𝑉_(</a:t>
                </a:r>
                <a:r>
                  <a:rPr lang="en-US" sz="1400" i="0">
                    <a:latin typeface="Cambria Math"/>
                    <a:ea typeface="Cambria Math"/>
                  </a:rPr>
                  <a:t>Ø</a:t>
                </a:r>
                <a:r>
                  <a:rPr lang="en-US" sz="1400" b="0" i="0">
                    <a:latin typeface="Cambria Math"/>
                    <a:ea typeface="Cambria Math"/>
                  </a:rPr>
                  <a:t> ×) 𝐹)/(3𝑁−𝐹)</a:t>
                </a:r>
                <a:r>
                  <a:rPr lang="en-US" sz="1400"/>
                  <a:t> (VOLTS)</a:t>
                </a:r>
              </a:p>
            </xdr:txBody>
          </xdr:sp>
        </mc:Fallback>
      </mc:AlternateContent>
      <mc:AlternateContent xmlns:mc="http://schemas.openxmlformats.org/markup-compatibility/2006" xmlns:a14="http://schemas.microsoft.com/office/drawing/2010/main">
        <mc:Choice Requires="a14">
          <xdr:sp macro="" textlink="">
            <xdr:nvSpPr>
              <xdr:cNvPr id="23" name="TextBox 22"/>
              <xdr:cNvSpPr txBox="1"/>
            </xdr:nvSpPr>
            <xdr:spPr>
              <a:xfrm>
                <a:off x="4419600" y="8343900"/>
                <a:ext cx="4781550" cy="3984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𝐼</m:t>
                        </m:r>
                      </m:e>
                      <m:sub>
                        <m:r>
                          <a:rPr lang="en-US" sz="1400" b="0" i="1">
                            <a:latin typeface="Cambria Math"/>
                          </a:rPr>
                          <m:t>𝐶𝑈𝑅𝑅𝐸𝑁𝑇</m:t>
                        </m:r>
                        <m:r>
                          <a:rPr lang="en-US" sz="1400" b="0" i="1">
                            <a:latin typeface="Cambria Math"/>
                          </a:rPr>
                          <m:t> </m:t>
                        </m:r>
                        <m:r>
                          <a:rPr lang="en-US" sz="1400" b="0" i="1">
                            <a:latin typeface="Cambria Math"/>
                          </a:rPr>
                          <m:t>𝑇𝐻𝑅𝑂𝑈𝐺𝐻</m:t>
                        </m:r>
                        <m:r>
                          <a:rPr lang="en-US" sz="1400" b="0" i="1">
                            <a:latin typeface="Cambria Math"/>
                          </a:rPr>
                          <m:t> </m:t>
                        </m:r>
                        <m:r>
                          <a:rPr lang="en-US" sz="1400" b="0" i="1">
                            <a:latin typeface="Cambria Math"/>
                          </a:rPr>
                          <m:t>𝑁𝐸𝑈𝑇𝑅𝐴𝐿</m:t>
                        </m:r>
                        <m:r>
                          <a:rPr lang="en-US" sz="1400" b="0" i="1">
                            <a:latin typeface="Cambria Math"/>
                          </a:rPr>
                          <m:t> </m:t>
                        </m:r>
                        <m:r>
                          <a:rPr lang="en-US" sz="1400" b="0" i="1">
                            <a:latin typeface="Cambria Math"/>
                          </a:rPr>
                          <m:t>𝐶𝑇</m:t>
                        </m:r>
                      </m:sub>
                    </m:sSub>
                    <m:r>
                      <a:rPr lang="en-US" sz="1400" i="1">
                        <a:latin typeface="Cambria Math"/>
                        <a:ea typeface="Cambria Math"/>
                      </a:rPr>
                      <m:t>=</m:t>
                    </m:r>
                    <m:f>
                      <m:fPr>
                        <m:ctrlPr>
                          <a:rPr lang="en-US" sz="1400" i="1">
                            <a:latin typeface="Cambria Math"/>
                            <a:ea typeface="Cambria Math"/>
                          </a:rPr>
                        </m:ctrlPr>
                      </m:fPr>
                      <m:num>
                        <m:sSub>
                          <m:sSubPr>
                            <m:ctrlPr>
                              <a:rPr lang="en-US" sz="1400" i="1">
                                <a:latin typeface="Cambria Math"/>
                                <a:ea typeface="Cambria Math"/>
                              </a:rPr>
                            </m:ctrlPr>
                          </m:sSubPr>
                          <m:e>
                            <m:r>
                              <a:rPr lang="en-US" sz="1400" b="0" i="1">
                                <a:latin typeface="Cambria Math"/>
                                <a:ea typeface="Cambria Math"/>
                              </a:rPr>
                              <m:t>𝐼</m:t>
                            </m:r>
                          </m:e>
                          <m:sub>
                            <m:r>
                              <a:rPr lang="en-US" sz="1400" b="0" i="1">
                                <a:latin typeface="Cambria Math"/>
                                <a:ea typeface="Cambria Math"/>
                              </a:rPr>
                              <m:t>𝑁𝑂𝑀𝐼𝑁𝐴𝐿</m:t>
                            </m:r>
                            <m:r>
                              <a:rPr lang="en-US" sz="1400" b="0" i="1">
                                <a:latin typeface="Cambria Math"/>
                                <a:ea typeface="Cambria Math"/>
                              </a:rPr>
                              <m:t> ×</m:t>
                            </m:r>
                          </m:sub>
                        </m:sSub>
                        <m:r>
                          <a:rPr lang="en-US" sz="1400" b="0" i="1">
                            <a:latin typeface="Cambria Math"/>
                            <a:ea typeface="Cambria Math"/>
                          </a:rPr>
                          <m:t>3×</m:t>
                        </m:r>
                        <m:r>
                          <a:rPr lang="en-US" sz="1400" b="0" i="1">
                            <a:latin typeface="Cambria Math"/>
                            <a:ea typeface="Cambria Math"/>
                          </a:rPr>
                          <m:t>𝐹</m:t>
                        </m:r>
                      </m:num>
                      <m:den>
                        <m:r>
                          <a:rPr lang="en-US" sz="1400" b="0" i="1">
                            <a:latin typeface="Cambria Math"/>
                            <a:ea typeface="Cambria Math"/>
                          </a:rPr>
                          <m:t>6</m:t>
                        </m:r>
                        <m:r>
                          <a:rPr lang="en-US" sz="1400" b="0" i="1">
                            <a:latin typeface="Cambria Math"/>
                            <a:ea typeface="Cambria Math"/>
                          </a:rPr>
                          <m:t>𝑁</m:t>
                        </m:r>
                        <m:r>
                          <a:rPr lang="en-US" sz="1400" b="0" i="1">
                            <a:latin typeface="Cambria Math"/>
                            <a:ea typeface="Cambria Math"/>
                          </a:rPr>
                          <m:t>−</m:t>
                        </m:r>
                        <m:r>
                          <a:rPr lang="en-US" sz="1400" b="0" i="1">
                            <a:latin typeface="Cambria Math"/>
                            <a:ea typeface="Cambria Math"/>
                          </a:rPr>
                          <m:t>𝐹</m:t>
                        </m:r>
                      </m:den>
                    </m:f>
                  </m:oMath>
                </a14:m>
                <a:r>
                  <a:rPr lang="en-US" sz="1400"/>
                  <a:t> (AMPS)</a:t>
                </a:r>
              </a:p>
            </xdr:txBody>
          </xdr:sp>
        </mc:Choice>
        <mc:Fallback xmlns="">
          <xdr:sp macro="" textlink="">
            <xdr:nvSpPr>
              <xdr:cNvPr id="23" name="TextBox 22"/>
              <xdr:cNvSpPr txBox="1"/>
            </xdr:nvSpPr>
            <xdr:spPr>
              <a:xfrm>
                <a:off x="4419600" y="8343900"/>
                <a:ext cx="4781550" cy="3984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𝐼_(𝐶𝑈𝑅𝑅𝐸𝑁𝑇 𝑇𝐻𝑅𝑂𝑈𝐺𝐻 𝑁𝐸𝑈𝑇𝑅𝐴𝐿 𝐶𝑇)</a:t>
                </a:r>
                <a:r>
                  <a:rPr lang="en-US" sz="1400" i="0">
                    <a:latin typeface="Cambria Math"/>
                    <a:ea typeface="Cambria Math"/>
                  </a:rPr>
                  <a:t>=(</a:t>
                </a:r>
                <a:r>
                  <a:rPr lang="en-US" sz="1400" b="0" i="0">
                    <a:latin typeface="Cambria Math"/>
                    <a:ea typeface="Cambria Math"/>
                  </a:rPr>
                  <a:t>𝐼_(𝑁𝑂𝑀𝐼𝑁𝐴𝐿 ×) 3×𝐹)/(6𝑁−𝐹)</a:t>
                </a:r>
                <a:r>
                  <a:rPr lang="en-US" sz="1400"/>
                  <a:t> (AMPS)</a:t>
                </a:r>
              </a:p>
            </xdr:txBody>
          </xdr:sp>
        </mc:Fallback>
      </mc:AlternateContent>
      <mc:AlternateContent xmlns:mc="http://schemas.openxmlformats.org/markup-compatibility/2006" xmlns:a14="http://schemas.microsoft.com/office/drawing/2010/main">
        <mc:Choice Requires="a14">
          <xdr:sp macro="" textlink="">
            <xdr:nvSpPr>
              <xdr:cNvPr id="24" name="TextBox 23"/>
              <xdr:cNvSpPr txBox="1"/>
            </xdr:nvSpPr>
            <xdr:spPr>
              <a:xfrm>
                <a:off x="4229100" y="8858250"/>
                <a:ext cx="5638800" cy="442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𝐼</m:t>
                        </m:r>
                      </m:e>
                      <m:sub>
                        <m:r>
                          <a:rPr lang="en-US" sz="1400" b="0" i="1">
                            <a:latin typeface="Cambria Math"/>
                          </a:rPr>
                          <m:t>𝑁𝑂𝑀𝐼𝑁𝐴𝐿</m:t>
                        </m:r>
                      </m:sub>
                    </m:sSub>
                    <m:r>
                      <a:rPr lang="en-US" sz="1400" i="1">
                        <a:latin typeface="Cambria Math"/>
                        <a:ea typeface="Cambria Math"/>
                      </a:rPr>
                      <m:t>=</m:t>
                    </m:r>
                    <m:sSub>
                      <m:sSubPr>
                        <m:ctrlPr>
                          <a:rPr lang="en-US" sz="1400" i="1">
                            <a:latin typeface="Cambria Math"/>
                            <a:ea typeface="Cambria Math"/>
                          </a:rPr>
                        </m:ctrlPr>
                      </m:sSubPr>
                      <m:e>
                        <m:r>
                          <a:rPr lang="en-US" sz="1400" b="0" i="1">
                            <a:latin typeface="Cambria Math"/>
                            <a:ea typeface="Cambria Math"/>
                          </a:rPr>
                          <m:t>𝐼</m:t>
                        </m:r>
                      </m:e>
                      <m:sub>
                        <m:r>
                          <a:rPr lang="en-US" sz="1400" b="0" i="1">
                            <a:latin typeface="Cambria Math"/>
                            <a:ea typeface="Cambria Math"/>
                          </a:rPr>
                          <m:t>𝐶𝐴𝑃</m:t>
                        </m:r>
                        <m:r>
                          <a:rPr lang="en-US" sz="1400" b="0" i="1">
                            <a:latin typeface="Cambria Math"/>
                            <a:ea typeface="Cambria Math"/>
                          </a:rPr>
                          <m:t> </m:t>
                        </m:r>
                        <m:r>
                          <a:rPr lang="en-US" sz="1400" b="0" i="1">
                            <a:latin typeface="Cambria Math"/>
                            <a:ea typeface="Cambria Math"/>
                          </a:rPr>
                          <m:t>𝐵𝐴𝑁𝐾</m:t>
                        </m:r>
                        <m:r>
                          <a:rPr lang="en-US" sz="1400" b="0" i="1">
                            <a:latin typeface="Cambria Math"/>
                            <a:ea typeface="Cambria Math"/>
                          </a:rPr>
                          <m:t> </m:t>
                        </m:r>
                        <m:r>
                          <a:rPr lang="en-US" sz="1400" b="0" i="1">
                            <a:latin typeface="Cambria Math"/>
                            <a:ea typeface="Cambria Math"/>
                          </a:rPr>
                          <m:t>𝐶𝑈𝑅𝑅𝐸𝑁𝑇</m:t>
                        </m:r>
                      </m:sub>
                    </m:sSub>
                    <m:r>
                      <a:rPr lang="en-US" sz="1400" i="1">
                        <a:latin typeface="Cambria Math"/>
                        <a:ea typeface="Cambria Math"/>
                      </a:rPr>
                      <m:t>=</m:t>
                    </m:r>
                    <m:f>
                      <m:fPr>
                        <m:ctrlPr>
                          <a:rPr lang="en-US" sz="1400" i="1">
                            <a:latin typeface="Cambria Math"/>
                            <a:ea typeface="Cambria Math"/>
                          </a:rPr>
                        </m:ctrlPr>
                      </m:fPr>
                      <m:num>
                        <m:r>
                          <a:rPr lang="en-US" sz="1400" b="0" i="1">
                            <a:latin typeface="Cambria Math"/>
                            <a:ea typeface="Cambria Math"/>
                          </a:rPr>
                          <m:t>𝐶𝐴𝑃𝐴𝐶𝐼𝑇𝑂𝑅</m:t>
                        </m:r>
                        <m:r>
                          <a:rPr lang="en-US" sz="1400" b="0" i="1">
                            <a:latin typeface="Cambria Math"/>
                            <a:ea typeface="Cambria Math"/>
                          </a:rPr>
                          <m:t> </m:t>
                        </m:r>
                        <m:r>
                          <a:rPr lang="en-US" sz="1400" b="0" i="1">
                            <a:latin typeface="Cambria Math"/>
                            <a:ea typeface="Cambria Math"/>
                          </a:rPr>
                          <m:t>𝐵𝐴𝑁𝐾</m:t>
                        </m:r>
                        <m:r>
                          <a:rPr lang="en-US" sz="1400" b="0" i="1">
                            <a:latin typeface="Cambria Math"/>
                            <a:ea typeface="Cambria Math"/>
                          </a:rPr>
                          <m:t> 3∅ </m:t>
                        </m:r>
                        <m:r>
                          <a:rPr lang="en-US" sz="1400" b="0" i="1">
                            <a:latin typeface="Cambria Math"/>
                            <a:ea typeface="Cambria Math"/>
                          </a:rPr>
                          <m:t>𝐾𝑉𝐴𝑅</m:t>
                        </m:r>
                        <m:r>
                          <a:rPr lang="en-US" sz="1400" b="0" i="1">
                            <a:latin typeface="Cambria Math"/>
                            <a:ea typeface="Cambria Math"/>
                          </a:rPr>
                          <m:t> </m:t>
                        </m:r>
                        <m:r>
                          <a:rPr lang="en-US" sz="1400" b="0" i="1">
                            <a:latin typeface="Cambria Math"/>
                            <a:ea typeface="Cambria Math"/>
                          </a:rPr>
                          <m:t>𝑅𝐴𝑇𝐼𝑁𝐺</m:t>
                        </m:r>
                      </m:num>
                      <m:den>
                        <m:r>
                          <a:rPr lang="en-US" sz="1400" b="0" i="1">
                            <a:latin typeface="Cambria Math"/>
                            <a:ea typeface="Cambria Math"/>
                          </a:rPr>
                          <m:t>1.73×</m:t>
                        </m:r>
                        <m:sSub>
                          <m:sSubPr>
                            <m:ctrlPr>
                              <a:rPr lang="en-US" sz="1400" b="0" i="1">
                                <a:latin typeface="Cambria Math"/>
                                <a:ea typeface="Cambria Math"/>
                              </a:rPr>
                            </m:ctrlPr>
                          </m:sSubPr>
                          <m:e>
                            <m:r>
                              <a:rPr lang="en-US" sz="1400" b="0" i="1">
                                <a:latin typeface="Cambria Math"/>
                                <a:ea typeface="Cambria Math"/>
                              </a:rPr>
                              <m:t>𝐾𝑉</m:t>
                            </m:r>
                          </m:e>
                          <m:sub>
                            <m:r>
                              <a:rPr lang="en-US" sz="1400" b="0" i="1">
                                <a:latin typeface="Cambria Math"/>
                                <a:ea typeface="Cambria Math"/>
                              </a:rPr>
                              <m:t>𝐿𝐿</m:t>
                            </m:r>
                          </m:sub>
                        </m:sSub>
                      </m:den>
                    </m:f>
                  </m:oMath>
                </a14:m>
                <a:r>
                  <a:rPr lang="en-US" sz="1400"/>
                  <a:t> (AMPS)</a:t>
                </a:r>
              </a:p>
            </xdr:txBody>
          </xdr:sp>
        </mc:Choice>
        <mc:Fallback xmlns="">
          <xdr:sp macro="" textlink="">
            <xdr:nvSpPr>
              <xdr:cNvPr id="24" name="TextBox 23"/>
              <xdr:cNvSpPr txBox="1"/>
            </xdr:nvSpPr>
            <xdr:spPr>
              <a:xfrm>
                <a:off x="4229100" y="8858250"/>
                <a:ext cx="5638800" cy="442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𝐼_𝑁𝑂𝑀𝐼𝑁𝐴𝐿</a:t>
                </a:r>
                <a:r>
                  <a:rPr lang="en-US" sz="1400" i="0">
                    <a:latin typeface="Cambria Math"/>
                    <a:ea typeface="Cambria Math"/>
                  </a:rPr>
                  <a:t>=</a:t>
                </a:r>
                <a:r>
                  <a:rPr lang="en-US" sz="1400" b="0" i="0">
                    <a:latin typeface="Cambria Math"/>
                    <a:ea typeface="Cambria Math"/>
                  </a:rPr>
                  <a:t>𝐼_(𝐶𝐴𝑃 𝐵𝐴𝑁𝐾 𝐶𝑈𝑅𝑅𝐸𝑁𝑇)</a:t>
                </a:r>
                <a:r>
                  <a:rPr lang="en-US" sz="1400" i="0">
                    <a:latin typeface="Cambria Math"/>
                    <a:ea typeface="Cambria Math"/>
                  </a:rPr>
                  <a:t>=(</a:t>
                </a:r>
                <a:r>
                  <a:rPr lang="en-US" sz="1400" b="0" i="0">
                    <a:latin typeface="Cambria Math"/>
                    <a:ea typeface="Cambria Math"/>
                  </a:rPr>
                  <a:t>𝐶𝐴𝑃𝐴𝐶𝐼𝑇𝑂𝑅 𝐵𝐴𝑁𝐾 3∅ 𝐾𝑉𝐴𝑅 𝑅𝐴𝑇𝐼𝑁𝐺)/(1.73×〖𝐾𝑉〗_𝐿𝐿 )</a:t>
                </a:r>
                <a:r>
                  <a:rPr lang="en-US" sz="1400"/>
                  <a:t> (AMPS)</a:t>
                </a:r>
              </a:p>
            </xdr:txBody>
          </xdr:sp>
        </mc:Fallback>
      </mc:AlternateContent>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542925</xdr:colOff>
      <xdr:row>0</xdr:row>
      <xdr:rowOff>28575</xdr:rowOff>
    </xdr:from>
    <xdr:to>
      <xdr:col>11</xdr:col>
      <xdr:colOff>561225</xdr:colOff>
      <xdr:row>2</xdr:row>
      <xdr:rowOff>416269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4400" y="28575"/>
          <a:ext cx="1685175" cy="740119"/>
        </a:xfrm>
        <a:prstGeom prst="rect">
          <a:avLst/>
        </a:prstGeom>
      </xdr:spPr>
    </xdr:pic>
    <xdr:clientData/>
  </xdr:twoCellAnchor>
  <xdr:twoCellAnchor editAs="oneCell">
    <xdr:from>
      <xdr:col>10</xdr:col>
      <xdr:colOff>198267</xdr:colOff>
      <xdr:row>77</xdr:row>
      <xdr:rowOff>0</xdr:rowOff>
    </xdr:from>
    <xdr:to>
      <xdr:col>11</xdr:col>
      <xdr:colOff>532650</xdr:colOff>
      <xdr:row>79</xdr:row>
      <xdr:rowOff>28575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9342" y="15411450"/>
          <a:ext cx="1391658" cy="647700"/>
        </a:xfrm>
        <a:prstGeom prst="rect">
          <a:avLst/>
        </a:prstGeom>
      </xdr:spPr>
    </xdr:pic>
    <xdr:clientData/>
  </xdr:twoCellAnchor>
  <xdr:oneCellAnchor>
    <xdr:from>
      <xdr:col>10</xdr:col>
      <xdr:colOff>9525</xdr:colOff>
      <xdr:row>28</xdr:row>
      <xdr:rowOff>57150</xdr:rowOff>
    </xdr:from>
    <xdr:ext cx="914400" cy="264560"/>
    <xdr:sp macro="" textlink="">
      <xdr:nvSpPr>
        <xdr:cNvPr id="4" name="TextBox 3"/>
        <xdr:cNvSpPr txBox="1"/>
      </xdr:nvSpPr>
      <xdr:spPr>
        <a:xfrm>
          <a:off x="8610600" y="62960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twoCellAnchor>
    <xdr:from>
      <xdr:col>0</xdr:col>
      <xdr:colOff>171449</xdr:colOff>
      <xdr:row>14</xdr:row>
      <xdr:rowOff>28650</xdr:rowOff>
    </xdr:from>
    <xdr:to>
      <xdr:col>11</xdr:col>
      <xdr:colOff>590550</xdr:colOff>
      <xdr:row>66</xdr:row>
      <xdr:rowOff>19050</xdr:rowOff>
    </xdr:to>
    <xdr:grpSp>
      <xdr:nvGrpSpPr>
        <xdr:cNvPr id="5" name="Group 4"/>
        <xdr:cNvGrpSpPr/>
      </xdr:nvGrpSpPr>
      <xdr:grpSpPr>
        <a:xfrm>
          <a:off x="171449" y="4000575"/>
          <a:ext cx="10077451" cy="8439075"/>
          <a:chOff x="171449" y="4000575"/>
          <a:chExt cx="10077451" cy="8439075"/>
        </a:xfrm>
      </xdr:grpSpPr>
      <xdr:grpSp>
        <xdr:nvGrpSpPr>
          <xdr:cNvPr id="6" name="Group 5"/>
          <xdr:cNvGrpSpPr/>
        </xdr:nvGrpSpPr>
        <xdr:grpSpPr>
          <a:xfrm>
            <a:off x="200024" y="4000575"/>
            <a:ext cx="8229601" cy="3714676"/>
            <a:chOff x="200024" y="4000502"/>
            <a:chExt cx="8229601" cy="3686675"/>
          </a:xfrm>
        </xdr:grpSpPr>
        <xdr:sp macro="" textlink="">
          <xdr:nvSpPr>
            <xdr:cNvPr id="13" name="TextBox 12"/>
            <xdr:cNvSpPr txBox="1"/>
          </xdr:nvSpPr>
          <xdr:spPr>
            <a:xfrm>
              <a:off x="200025" y="5862708"/>
              <a:ext cx="8229600" cy="18244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685800" lvl="1" indent="-228600">
                <a:buFont typeface="+mj-lt"/>
                <a:buAutoNum type="arabicParenR"/>
              </a:pPr>
              <a:r>
                <a:rPr lang="en-US" sz="1100" b="0">
                  <a:solidFill>
                    <a:schemeClr val="dk1"/>
                  </a:solidFill>
                  <a:effectLst/>
                  <a:latin typeface="+mn-lt"/>
                  <a:ea typeface="+mn-ea"/>
                  <a:cs typeface="+mn-cs"/>
                </a:rPr>
                <a:t>To prevent capacitor</a:t>
              </a:r>
              <a:r>
                <a:rPr lang="en-US" sz="1100" b="0" baseline="0">
                  <a:solidFill>
                    <a:schemeClr val="dk1"/>
                  </a:solidFill>
                  <a:effectLst/>
                  <a:latin typeface="+mn-lt"/>
                  <a:ea typeface="+mn-ea"/>
                  <a:cs typeface="+mn-cs"/>
                </a:rPr>
                <a:t> damage on the remaining capacitors  on a capacitor bank with one or more fuse operatons. This is true for ungrounded banks due to a capacitor neutral shift that occurs from a missmatch in capactive reactance between each phase.  The neutral shift is more prevalent with stages or banks that have less than 4 capacitors per phase. Grounded banks and Delta connected banks are not subjected to this concern.  In no event should the blown fuse detection system allow the capacitor voltage  to exceed its rating by 10%. Capacitor voltage can be determined from the equations below.</a:t>
              </a:r>
              <a:endParaRPr lang="en-US" sz="1100">
                <a:effectLst/>
              </a:endParaRPr>
            </a:p>
            <a:p>
              <a:pPr marL="685800" lvl="1" indent="-228600">
                <a:buFont typeface="+mj-lt"/>
                <a:buAutoNum type="arabicParenR"/>
              </a:pPr>
              <a:r>
                <a:rPr lang="en-US" sz="1100" b="0" baseline="0">
                  <a:solidFill>
                    <a:schemeClr val="dk1"/>
                  </a:solidFill>
                  <a:effectLst/>
                  <a:latin typeface="+mn-lt"/>
                  <a:ea typeface="+mn-ea"/>
                  <a:cs typeface="+mn-cs"/>
                </a:rPr>
                <a:t>To alert plant personnel of a blown fuse condition.</a:t>
              </a:r>
              <a:endParaRPr lang="en-US">
                <a:effectLst/>
              </a:endParaRPr>
            </a:p>
            <a:p>
              <a:pPr marL="685800" lvl="1" indent="-228600">
                <a:buFont typeface="+mj-lt"/>
                <a:buAutoNum type="arabicParenR"/>
              </a:pPr>
              <a:r>
                <a:rPr lang="en-US" sz="1100" b="0" baseline="0">
                  <a:solidFill>
                    <a:schemeClr val="dk1"/>
                  </a:solidFill>
                  <a:effectLst/>
                  <a:latin typeface="+mn-lt"/>
                  <a:ea typeface="+mn-ea"/>
                  <a:cs typeface="+mn-cs"/>
                </a:rPr>
                <a:t>To prevent unbalance var support that can lead to system voltage unbalance. Typically, power systems should not be operated with more than 2% voltage unbalance.</a:t>
              </a:r>
              <a:endParaRPr lang="en-US">
                <a:effectLst/>
              </a:endParaRPr>
            </a:p>
            <a:p>
              <a:pPr marL="685800" lvl="1" indent="-228600">
                <a:buFont typeface="+mj-lt"/>
                <a:buAutoNum type="arabicParenR"/>
              </a:pPr>
              <a:r>
                <a:rPr lang="en-US" sz="1100" b="0" baseline="0">
                  <a:solidFill>
                    <a:schemeClr val="dk1"/>
                  </a:solidFill>
                  <a:effectLst/>
                  <a:latin typeface="+mn-lt"/>
                  <a:ea typeface="+mn-ea"/>
                  <a:cs typeface="+mn-cs"/>
                </a:rPr>
                <a:t>To prevent harmonic filter bank de-tuning. Generally, NEPSI's filter banks are designed to trip on the operation of a single fuse to elleviate  or lesson this concern.</a:t>
              </a:r>
              <a:endParaRPr lang="en-US">
                <a:effectLst/>
              </a:endParaRPr>
            </a:p>
            <a:p>
              <a:endParaRPr lang="en-US" sz="1100"/>
            </a:p>
            <a:p>
              <a:endParaRPr lang="en-US" sz="1100"/>
            </a:p>
            <a:p>
              <a:endParaRPr lang="en-US" sz="1100"/>
            </a:p>
          </xdr:txBody>
        </xdr:sp>
        <xdr:sp macro="" textlink="">
          <xdr:nvSpPr>
            <xdr:cNvPr id="15" name="TextBox 14"/>
            <xdr:cNvSpPr txBox="1"/>
          </xdr:nvSpPr>
          <xdr:spPr>
            <a:xfrm>
              <a:off x="200024" y="4000502"/>
              <a:ext cx="8220075" cy="1918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This spreadsheet</a:t>
              </a:r>
              <a:r>
                <a:rPr lang="en-US" sz="1100" b="0" baseline="0">
                  <a:solidFill>
                    <a:schemeClr val="dk1"/>
                  </a:solidFill>
                  <a:effectLst/>
                  <a:latin typeface="+mn-lt"/>
                  <a:ea typeface="+mn-ea"/>
                  <a:cs typeface="+mn-cs"/>
                </a:rPr>
                <a:t>  provides calculation assistance for determing  blown fuse trip and alarm setpoints for relays used in  conjunction with ungrounded  wye-connected capacitor banks and harmonic filter banks.   The relay  works with a signal derived from a potential transformer (PT) mounted in the neutral of the capacitor bank as shown in the figure to the right. The relay is typically a over-voltage relay with trip settings based on voltage.  Relay calibration is typically done by connecting voltage test set leads to the secondary leads of the PT or by connecting directly to the voltage inputs of the relay.  </a:t>
              </a:r>
            </a:p>
            <a:p>
              <a:pPr marL="914400" marR="0" lvl="2"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
              </a:r>
              <a:br>
                <a:rPr lang="en-US" sz="1100" b="0" baseline="0">
                  <a:solidFill>
                    <a:schemeClr val="dk1"/>
                  </a:solidFill>
                  <a:effectLst/>
                  <a:latin typeface="+mn-lt"/>
                  <a:ea typeface="+mn-ea"/>
                  <a:cs typeface="+mn-cs"/>
                </a:rPr>
              </a:br>
              <a:r>
                <a:rPr lang="en-US" sz="1100" b="0" baseline="0">
                  <a:solidFill>
                    <a:schemeClr val="dk1"/>
                  </a:solidFill>
                  <a:effectLst/>
                  <a:latin typeface="+mn-lt"/>
                  <a:ea typeface="+mn-ea"/>
                  <a:cs typeface="+mn-cs"/>
                </a:rPr>
                <a:t>CAUTION - THE PT SECONDARY LEADS SHOULD BE DISCONNECTED FROM THE PT DURING RELAY CALIBRATION AS LETHAL VOLTAGES CAN BE TRANSFORMERED ONTO THE NEUTRAL OF THE CAPACITOR BANK DURING TESTING.</a:t>
              </a:r>
              <a:endParaRPr lang="en-US" sz="1100"/>
            </a:p>
            <a:p>
              <a:endParaRPr lang="en-US">
                <a:effectLst/>
              </a:endParaRPr>
            </a:p>
            <a:p>
              <a:r>
                <a:rPr lang="en-US" sz="1100" b="0">
                  <a:solidFill>
                    <a:schemeClr val="dk1"/>
                  </a:solidFill>
                  <a:effectLst/>
                  <a:latin typeface="+mn-lt"/>
                  <a:ea typeface="+mn-ea"/>
                  <a:cs typeface="+mn-cs"/>
                </a:rPr>
                <a:t>Capacitor</a:t>
              </a:r>
              <a:r>
                <a:rPr lang="en-US" sz="1100" b="0" baseline="0">
                  <a:solidFill>
                    <a:schemeClr val="dk1"/>
                  </a:solidFill>
                  <a:effectLst/>
                  <a:latin typeface="+mn-lt"/>
                  <a:ea typeface="+mn-ea"/>
                  <a:cs typeface="+mn-cs"/>
                </a:rPr>
                <a:t> Banks are normally equipped with blown fuse detection for the following reasons:</a:t>
              </a:r>
              <a:endParaRPr lang="en-US">
                <a:effectLst/>
              </a:endParaRPr>
            </a:p>
            <a:p>
              <a:endParaRPr lang="en-US" sz="1100"/>
            </a:p>
          </xdr:txBody>
        </xdr:sp>
      </xdr:grpSp>
      <xdr:sp macro="" textlink="">
        <xdr:nvSpPr>
          <xdr:cNvPr id="7" name="TextBox 6"/>
          <xdr:cNvSpPr txBox="1"/>
        </xdr:nvSpPr>
        <xdr:spPr>
          <a:xfrm>
            <a:off x="180975" y="7734301"/>
            <a:ext cx="10067925"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chemeClr val="dk1"/>
                </a:solidFill>
                <a:effectLst/>
                <a:latin typeface="+mn-lt"/>
                <a:ea typeface="+mn-ea"/>
                <a:cs typeface="+mn-cs"/>
              </a:rPr>
              <a:t>Equations from IEEE C37.99-1980 – </a:t>
            </a:r>
            <a:r>
              <a:rPr lang="en-US" sz="1100" b="0" i="1">
                <a:solidFill>
                  <a:schemeClr val="dk1"/>
                </a:solidFill>
                <a:effectLst/>
                <a:latin typeface="+mn-lt"/>
                <a:ea typeface="+mn-ea"/>
                <a:cs typeface="+mn-cs"/>
              </a:rPr>
              <a:t>IEEE Guide for Protection of Shunt Capacitor Banks</a:t>
            </a:r>
            <a:r>
              <a:rPr lang="en-US" sz="1100" b="0">
                <a:solidFill>
                  <a:schemeClr val="dk1"/>
                </a:solidFill>
                <a:effectLst/>
                <a:latin typeface="+mn-lt"/>
                <a:ea typeface="+mn-ea"/>
                <a:cs typeface="+mn-cs"/>
              </a:rPr>
              <a:t>  provide a simple</a:t>
            </a:r>
            <a:r>
              <a:rPr lang="en-US" sz="1100" b="0" baseline="0">
                <a:solidFill>
                  <a:schemeClr val="dk1"/>
                </a:solidFill>
                <a:effectLst/>
                <a:latin typeface="+mn-lt"/>
                <a:ea typeface="+mn-ea"/>
                <a:cs typeface="+mn-cs"/>
              </a:rPr>
              <a:t>  means</a:t>
            </a:r>
            <a:r>
              <a:rPr lang="en-US" sz="1100" b="0">
                <a:solidFill>
                  <a:schemeClr val="dk1"/>
                </a:solidFill>
                <a:effectLst/>
                <a:latin typeface="+mn-lt"/>
                <a:ea typeface="+mn-ea"/>
                <a:cs typeface="+mn-cs"/>
              </a:rPr>
              <a:t> for the calculation</a:t>
            </a:r>
            <a:r>
              <a:rPr lang="en-US" sz="1100" b="0" baseline="0">
                <a:solidFill>
                  <a:schemeClr val="dk1"/>
                </a:solidFill>
                <a:effectLst/>
                <a:latin typeface="+mn-lt"/>
                <a:ea typeface="+mn-ea"/>
                <a:cs typeface="+mn-cs"/>
              </a:rPr>
              <a:t> of expected capacitor voltage, neutral-to-ground voltage shift, and current flow between wye  connected capacitor banks for for one or more failed capacitors. Formulas are as follows:</a:t>
            </a:r>
            <a:endParaRPr lang="en-US" sz="1100"/>
          </a:p>
        </xdr:txBody>
      </xdr:sp>
      <xdr:sp macro="" textlink="">
        <xdr:nvSpPr>
          <xdr:cNvPr id="8" name="TextBox 7"/>
          <xdr:cNvSpPr txBox="1"/>
        </xdr:nvSpPr>
        <xdr:spPr>
          <a:xfrm>
            <a:off x="219075" y="8924923"/>
            <a:ext cx="10020300" cy="3514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Where</a:t>
            </a:r>
            <a:br>
              <a:rPr lang="en-US" sz="1100">
                <a:solidFill>
                  <a:schemeClr val="dk1"/>
                </a:solidFill>
                <a:effectLst/>
                <a:latin typeface="+mn-lt"/>
                <a:ea typeface="+mn-ea"/>
                <a:cs typeface="+mn-cs"/>
              </a:rPr>
            </a:b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F = Number of Failed Capacitors per Phase</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N = Number of Capacitors per Phase (included on both sides of wye connected capacitor bank)</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Ø</a:t>
            </a:r>
            <a:r>
              <a:rPr lang="en-US" sz="1100">
                <a:solidFill>
                  <a:schemeClr val="dk1"/>
                </a:solidFill>
                <a:effectLst/>
                <a:latin typeface="+mn-lt"/>
                <a:ea typeface="+mn-ea"/>
                <a:cs typeface="+mn-cs"/>
              </a:rPr>
              <a:t> = Nominal</a:t>
            </a:r>
            <a:r>
              <a:rPr lang="en-US" sz="1100" baseline="0">
                <a:solidFill>
                  <a:schemeClr val="dk1"/>
                </a:solidFill>
                <a:effectLst/>
                <a:latin typeface="+mn-lt"/>
                <a:ea typeface="+mn-ea"/>
                <a:cs typeface="+mn-cs"/>
              </a:rPr>
              <a:t> Phase-to-Neutral System Voltage (volts)</a:t>
            </a:r>
            <a:endParaRPr lang="en-US">
              <a:effectLst/>
            </a:endParaRP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REMAINING CAPACITOR VOLTAGE</a:t>
            </a:r>
            <a:r>
              <a:rPr lang="en-US" sz="1100">
                <a:solidFill>
                  <a:schemeClr val="dk1"/>
                </a:solidFill>
                <a:effectLst/>
                <a:latin typeface="+mn-lt"/>
                <a:ea typeface="+mn-ea"/>
                <a:cs typeface="+mn-cs"/>
              </a:rPr>
              <a:t> = Voltage remaining on capacitor after fuse operation (volts)</a:t>
            </a:r>
          </a:p>
          <a:p>
            <a:pPr marL="685800" lvl="1" indent="-228600">
              <a:buFont typeface="Arial" pitchFamily="34" charset="0"/>
              <a:buChar char="•"/>
            </a:pPr>
            <a:r>
              <a:rPr lang="en-US" sz="1100">
                <a:solidFill>
                  <a:schemeClr val="dk1"/>
                </a:solidFill>
                <a:effectLst/>
                <a:latin typeface="+mn-lt"/>
                <a:ea typeface="+mn-ea"/>
                <a:cs typeface="+mn-cs"/>
              </a:rPr>
              <a:t>V</a:t>
            </a:r>
            <a:r>
              <a:rPr lang="en-US" sz="1100" baseline="-25000">
                <a:solidFill>
                  <a:schemeClr val="dk1"/>
                </a:solidFill>
                <a:effectLst/>
                <a:latin typeface="+mn-lt"/>
                <a:ea typeface="+mn-ea"/>
                <a:cs typeface="+mn-cs"/>
              </a:rPr>
              <a:t>CAP BANK NEUTRAL-TO-GROUND</a:t>
            </a:r>
            <a:r>
              <a:rPr lang="en-US" sz="1100" baseline="0">
                <a:solidFill>
                  <a:schemeClr val="dk1"/>
                </a:solidFill>
                <a:effectLst/>
                <a:latin typeface="+mn-lt"/>
                <a:ea typeface="+mn-ea"/>
                <a:cs typeface="+mn-cs"/>
              </a:rPr>
              <a:t> = Voltage from Capacitor BAnk neutral to ground after fuse(s) operation.</a:t>
            </a:r>
            <a:endParaRPr lang="en-US">
              <a:effectLst/>
            </a:endParaRPr>
          </a:p>
          <a:p>
            <a:pPr marL="685800" lvl="1" indent="-228600">
              <a:buFont typeface="Arial" pitchFamily="34" charset="0"/>
              <a:buChar char="•"/>
            </a:pPr>
            <a:endParaRPr lang="en-US" sz="1100"/>
          </a:p>
          <a:p>
            <a:pPr marL="0" lvl="0" indent="0">
              <a:buFontTx/>
              <a:buNone/>
            </a:pPr>
            <a:r>
              <a:rPr lang="en-US" sz="1100"/>
              <a:t>The relay should</a:t>
            </a:r>
            <a:r>
              <a:rPr lang="en-US" sz="1100" baseline="0"/>
              <a:t> be set to trip at 60% of PT voltage for the condition that results in more than 10% over-voltage on the remaining capacitors. A time delay of 10 seconds is recommended. For relays with two setpoints, NEPSI recommends that one setpoint be used to alarm on the first fuse operation. The second set-point should be used to trip the bank off line that results in excessive over-voltage (10% over-voltage based on capacitor  voltage rating). Filter banks should be set to trip and alarm for the first fuse operation (one failed capacitor) as filter detuning can occur.</a:t>
            </a:r>
          </a:p>
          <a:p>
            <a:pPr marL="0" lvl="0" indent="0">
              <a:buFontTx/>
              <a:buNone/>
            </a:pPr>
            <a:endParaRPr lang="en-US" sz="1100"/>
          </a:p>
          <a:p>
            <a:pPr marL="0" lvl="0" indent="0">
              <a:buFontTx/>
              <a:buNone/>
            </a:pPr>
            <a:r>
              <a:rPr lang="en-US" sz="1100"/>
              <a:t>Contact NEPSI at 518-792-4776 or paul.steciuk@nepsi.com for additional</a:t>
            </a:r>
            <a:r>
              <a:rPr lang="en-US" sz="1100" baseline="0"/>
              <a:t> assistance in setting neutral current/voltage relays for the purpose of blown fuse protection on capacitor banks.</a:t>
            </a:r>
          </a:p>
          <a:p>
            <a:pPr marL="0" lvl="0" indent="0">
              <a:buFontTx/>
              <a:buNone/>
            </a:pPr>
            <a:endParaRPr lang="en-US" sz="1100" baseline="0"/>
          </a:p>
          <a:p>
            <a:pPr marL="914400" lvl="2" indent="0">
              <a:buFontTx/>
              <a:buNone/>
            </a:pPr>
            <a:r>
              <a:rPr lang="en-US" sz="1100" baseline="0"/>
              <a:t>Note: Ground faults on the source feeding medium voltage capcitor banks using neutral voltage sensing for blown fuse detection are subject to nuisance tripping as the source side ground fault results in a neutral-to-ground voltage that is seen by the neutral voltage relay. The relay time delay may be increased to ride through these types of events.</a:t>
            </a:r>
            <a:endParaRPr lang="en-US" sz="1100"/>
          </a:p>
        </xdr:txBody>
      </xdr:sp>
      <mc:AlternateContent xmlns:mc="http://schemas.openxmlformats.org/markup-compatibility/2006" xmlns:a14="http://schemas.microsoft.com/office/drawing/2010/main">
        <mc:Choice Requires="a14">
          <xdr:sp macro="" textlink="">
            <xdr:nvSpPr>
              <xdr:cNvPr id="9" name="TextBox 8"/>
              <xdr:cNvSpPr txBox="1"/>
            </xdr:nvSpPr>
            <xdr:spPr>
              <a:xfrm>
                <a:off x="4448175" y="8429625"/>
                <a:ext cx="4686300"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𝑉</m:t>
                        </m:r>
                      </m:e>
                      <m:sub>
                        <m:r>
                          <a:rPr lang="en-US" sz="1400" b="0" i="1">
                            <a:latin typeface="Cambria Math"/>
                          </a:rPr>
                          <m:t>𝑅𝐸𝑀𝐴𝐼𝑁𝐼𝑁𝐺</m:t>
                        </m:r>
                        <m:r>
                          <a:rPr lang="en-US" sz="1400" b="0" i="1">
                            <a:latin typeface="Cambria Math"/>
                          </a:rPr>
                          <m:t> </m:t>
                        </m:r>
                        <m:r>
                          <a:rPr lang="en-US" sz="1400" b="0" i="1">
                            <a:latin typeface="Cambria Math"/>
                          </a:rPr>
                          <m:t>𝐶𝐴𝑃𝐴𝐶𝐼𝑇𝑂𝑅</m:t>
                        </m:r>
                        <m:r>
                          <a:rPr lang="en-US" sz="1400" b="0" i="1">
                            <a:latin typeface="Cambria Math"/>
                          </a:rPr>
                          <m:t> </m:t>
                        </m:r>
                        <m:r>
                          <a:rPr lang="en-US" sz="1400" b="0" i="1">
                            <a:latin typeface="Cambria Math"/>
                          </a:rPr>
                          <m:t>𝑉𝑂𝐿𝑇𝐴𝐺𝐸</m:t>
                        </m:r>
                        <m:r>
                          <a:rPr lang="en-US" sz="1400" b="0" i="1">
                            <a:latin typeface="Cambria Math"/>
                          </a:rPr>
                          <m:t> </m:t>
                        </m:r>
                      </m:sub>
                    </m:sSub>
                    <m:r>
                      <a:rPr lang="en-US" sz="1400" i="1">
                        <a:latin typeface="Cambria Math"/>
                        <a:ea typeface="Cambria Math"/>
                      </a:rPr>
                      <m:t>=</m:t>
                    </m:r>
                    <m:f>
                      <m:fPr>
                        <m:ctrlPr>
                          <a:rPr lang="en-US" sz="1400" i="1">
                            <a:latin typeface="Cambria Math"/>
                            <a:ea typeface="Cambria Math"/>
                          </a:rPr>
                        </m:ctrlPr>
                      </m:fPr>
                      <m:num>
                        <m:sSub>
                          <m:sSubPr>
                            <m:ctrlPr>
                              <a:rPr lang="en-US" sz="1400" i="1">
                                <a:latin typeface="Cambria Math"/>
                                <a:ea typeface="Cambria Math"/>
                              </a:rPr>
                            </m:ctrlPr>
                          </m:sSubPr>
                          <m:e>
                            <m:r>
                              <a:rPr lang="en-US" sz="1400" b="0" i="1">
                                <a:latin typeface="Cambria Math"/>
                                <a:ea typeface="Cambria Math"/>
                              </a:rPr>
                              <m:t>𝑉</m:t>
                            </m:r>
                          </m:e>
                          <m:sub>
                            <m:r>
                              <a:rPr lang="en-US" sz="1400" i="1">
                                <a:latin typeface="Cambria Math"/>
                                <a:ea typeface="Cambria Math"/>
                              </a:rPr>
                              <m:t>Ø</m:t>
                            </m:r>
                            <m:r>
                              <a:rPr lang="en-US" sz="1400" b="0" i="1">
                                <a:latin typeface="Cambria Math"/>
                                <a:ea typeface="Cambria Math"/>
                              </a:rPr>
                              <m:t> ×</m:t>
                            </m:r>
                          </m:sub>
                        </m:sSub>
                        <m:r>
                          <a:rPr lang="en-US" sz="1400" b="0" i="1">
                            <a:latin typeface="Cambria Math"/>
                            <a:ea typeface="Cambria Math"/>
                          </a:rPr>
                          <m:t>𝑁</m:t>
                        </m:r>
                        <m:r>
                          <a:rPr lang="en-US" sz="1400" b="0" i="1">
                            <a:latin typeface="Cambria Math"/>
                            <a:ea typeface="Cambria Math"/>
                          </a:rPr>
                          <m:t>×3</m:t>
                        </m:r>
                      </m:num>
                      <m:den>
                        <m:r>
                          <a:rPr lang="en-US" sz="1400" b="0" i="1">
                            <a:latin typeface="Cambria Math"/>
                            <a:ea typeface="Cambria Math"/>
                          </a:rPr>
                          <m:t>3</m:t>
                        </m:r>
                        <m:r>
                          <a:rPr lang="en-US" sz="1400" b="0" i="1">
                            <a:latin typeface="Cambria Math"/>
                            <a:ea typeface="Cambria Math"/>
                          </a:rPr>
                          <m:t>𝑁</m:t>
                        </m:r>
                        <m:r>
                          <a:rPr lang="en-US" sz="1400" b="0" i="1">
                            <a:latin typeface="Cambria Math"/>
                            <a:ea typeface="Cambria Math"/>
                          </a:rPr>
                          <m:t>−</m:t>
                        </m:r>
                        <m:r>
                          <a:rPr lang="en-US" sz="1400" b="0" i="1">
                            <a:latin typeface="Cambria Math"/>
                            <a:ea typeface="Cambria Math"/>
                          </a:rPr>
                          <m:t>𝐹</m:t>
                        </m:r>
                      </m:den>
                    </m:f>
                  </m:oMath>
                </a14:m>
                <a:r>
                  <a:rPr lang="en-US" sz="1400"/>
                  <a:t> (VOLTS)</a:t>
                </a:r>
              </a:p>
            </xdr:txBody>
          </xdr:sp>
        </mc:Choice>
        <mc:Fallback xmlns="">
          <xdr:sp macro="" textlink="">
            <xdr:nvSpPr>
              <xdr:cNvPr id="9" name="TextBox 8"/>
              <xdr:cNvSpPr txBox="1"/>
            </xdr:nvSpPr>
            <xdr:spPr>
              <a:xfrm>
                <a:off x="4448175" y="8429625"/>
                <a:ext cx="4686300"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𝑉_(𝑅𝐸𝑀𝐴𝐼𝑁𝐼𝑁𝐺 𝐶𝐴𝑃𝐴𝐶𝐼𝑇𝑂𝑅 𝑉𝑂𝐿𝑇𝐴𝐺𝐸 )</a:t>
                </a:r>
                <a:r>
                  <a:rPr lang="en-US" sz="1400" i="0">
                    <a:latin typeface="Cambria Math"/>
                    <a:ea typeface="Cambria Math"/>
                  </a:rPr>
                  <a:t>=(</a:t>
                </a:r>
                <a:r>
                  <a:rPr lang="en-US" sz="1400" b="0" i="0">
                    <a:latin typeface="Cambria Math"/>
                    <a:ea typeface="Cambria Math"/>
                  </a:rPr>
                  <a:t>𝑉_(</a:t>
                </a:r>
                <a:r>
                  <a:rPr lang="en-US" sz="1400" i="0">
                    <a:latin typeface="Cambria Math"/>
                    <a:ea typeface="Cambria Math"/>
                  </a:rPr>
                  <a:t>Ø</a:t>
                </a:r>
                <a:r>
                  <a:rPr lang="en-US" sz="1400" b="0" i="0">
                    <a:latin typeface="Cambria Math"/>
                    <a:ea typeface="Cambria Math"/>
                  </a:rPr>
                  <a:t> ×) 𝑁×3)/(3𝑁−𝐹)</a:t>
                </a:r>
                <a:r>
                  <a:rPr lang="en-US" sz="1400"/>
                  <a:t> (VOLTS)</a:t>
                </a:r>
              </a:p>
            </xdr:txBody>
          </xdr:sp>
        </mc:Fallback>
      </mc:AlternateContent>
      <mc:AlternateContent xmlns:mc="http://schemas.openxmlformats.org/markup-compatibility/2006" xmlns:a14="http://schemas.microsoft.com/office/drawing/2010/main">
        <mc:Choice Requires="a14">
          <xdr:sp macro="" textlink="">
            <xdr:nvSpPr>
              <xdr:cNvPr id="10" name="TextBox 9"/>
              <xdr:cNvSpPr txBox="1"/>
            </xdr:nvSpPr>
            <xdr:spPr>
              <a:xfrm>
                <a:off x="171449" y="8420100"/>
                <a:ext cx="4181475"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400" i="1">
                            <a:latin typeface="Cambria Math"/>
                          </a:rPr>
                        </m:ctrlPr>
                      </m:sSubPr>
                      <m:e>
                        <m:r>
                          <a:rPr lang="en-US" sz="1400" b="0" i="1">
                            <a:latin typeface="Cambria Math"/>
                          </a:rPr>
                          <m:t>𝑉</m:t>
                        </m:r>
                      </m:e>
                      <m:sub>
                        <m:r>
                          <a:rPr lang="en-US" sz="1400" b="0" i="1">
                            <a:latin typeface="Cambria Math"/>
                          </a:rPr>
                          <m:t> </m:t>
                        </m:r>
                        <m:r>
                          <a:rPr lang="en-US" sz="1400" b="0" i="1">
                            <a:latin typeface="Cambria Math"/>
                          </a:rPr>
                          <m:t>𝐶𝐴𝑃</m:t>
                        </m:r>
                        <m:r>
                          <a:rPr lang="en-US" sz="1400" b="0" i="1">
                            <a:latin typeface="Cambria Math"/>
                          </a:rPr>
                          <m:t> </m:t>
                        </m:r>
                        <m:r>
                          <a:rPr lang="en-US" sz="1400" b="0" i="1">
                            <a:latin typeface="Cambria Math"/>
                          </a:rPr>
                          <m:t>𝐵𝐴𝑁𝐾</m:t>
                        </m:r>
                        <m:r>
                          <a:rPr lang="en-US" sz="1400" b="0" i="1">
                            <a:latin typeface="Cambria Math"/>
                          </a:rPr>
                          <m:t> </m:t>
                        </m:r>
                        <m:r>
                          <a:rPr lang="en-US" sz="1400" b="0" i="1">
                            <a:latin typeface="Cambria Math"/>
                          </a:rPr>
                          <m:t>𝑁𝐸𝑈𝑇𝑅𝐴𝐿</m:t>
                        </m:r>
                        <m:r>
                          <a:rPr lang="en-US" sz="1400" b="0" i="1">
                            <a:latin typeface="Cambria Math"/>
                          </a:rPr>
                          <m:t>−</m:t>
                        </m:r>
                        <m:r>
                          <a:rPr lang="en-US" sz="1400" b="0" i="1">
                            <a:latin typeface="Cambria Math"/>
                          </a:rPr>
                          <m:t>𝑇𝑂</m:t>
                        </m:r>
                        <m:r>
                          <a:rPr lang="en-US" sz="1400" b="0" i="1">
                            <a:latin typeface="Cambria Math"/>
                          </a:rPr>
                          <m:t>−</m:t>
                        </m:r>
                        <m:r>
                          <a:rPr lang="en-US" sz="1400" b="0" i="1">
                            <a:latin typeface="Cambria Math"/>
                          </a:rPr>
                          <m:t>𝐺𝑅𝑂𝑈𝑁𝐷</m:t>
                        </m:r>
                        <m:r>
                          <a:rPr lang="en-US" sz="1400" b="0" i="1">
                            <a:latin typeface="Cambria Math"/>
                          </a:rPr>
                          <m:t> </m:t>
                        </m:r>
                      </m:sub>
                    </m:sSub>
                    <m:r>
                      <a:rPr lang="en-US" sz="1400" i="1">
                        <a:latin typeface="Cambria Math"/>
                        <a:ea typeface="Cambria Math"/>
                      </a:rPr>
                      <m:t>=</m:t>
                    </m:r>
                    <m:f>
                      <m:fPr>
                        <m:ctrlPr>
                          <a:rPr lang="en-US" sz="1400" i="1">
                            <a:latin typeface="Cambria Math"/>
                            <a:ea typeface="Cambria Math"/>
                          </a:rPr>
                        </m:ctrlPr>
                      </m:fPr>
                      <m:num>
                        <m:sSub>
                          <m:sSubPr>
                            <m:ctrlPr>
                              <a:rPr lang="en-US" sz="1400" i="1">
                                <a:latin typeface="Cambria Math"/>
                                <a:ea typeface="Cambria Math"/>
                              </a:rPr>
                            </m:ctrlPr>
                          </m:sSubPr>
                          <m:e>
                            <m:r>
                              <a:rPr lang="en-US" sz="1400" b="0" i="1">
                                <a:latin typeface="Cambria Math"/>
                                <a:ea typeface="Cambria Math"/>
                              </a:rPr>
                              <m:t>𝑉</m:t>
                            </m:r>
                          </m:e>
                          <m:sub>
                            <m:r>
                              <a:rPr lang="en-US" sz="1400" i="1">
                                <a:latin typeface="Cambria Math"/>
                                <a:ea typeface="Cambria Math"/>
                              </a:rPr>
                              <m:t>Ø</m:t>
                            </m:r>
                            <m:r>
                              <a:rPr lang="en-US" sz="1400" b="0" i="1">
                                <a:latin typeface="Cambria Math"/>
                                <a:ea typeface="Cambria Math"/>
                              </a:rPr>
                              <m:t> ×</m:t>
                            </m:r>
                          </m:sub>
                        </m:sSub>
                        <m:r>
                          <a:rPr lang="en-US" sz="1400" b="0" i="1">
                            <a:latin typeface="Cambria Math"/>
                            <a:ea typeface="Cambria Math"/>
                          </a:rPr>
                          <m:t>𝐹</m:t>
                        </m:r>
                      </m:num>
                      <m:den>
                        <m:r>
                          <a:rPr lang="en-US" sz="1400" b="0" i="1">
                            <a:latin typeface="Cambria Math"/>
                            <a:ea typeface="Cambria Math"/>
                          </a:rPr>
                          <m:t>3</m:t>
                        </m:r>
                        <m:r>
                          <a:rPr lang="en-US" sz="1400" b="0" i="1">
                            <a:latin typeface="Cambria Math"/>
                            <a:ea typeface="Cambria Math"/>
                          </a:rPr>
                          <m:t>𝑁</m:t>
                        </m:r>
                        <m:r>
                          <a:rPr lang="en-US" sz="1400" b="0" i="1">
                            <a:latin typeface="Cambria Math"/>
                            <a:ea typeface="Cambria Math"/>
                          </a:rPr>
                          <m:t>−</m:t>
                        </m:r>
                        <m:r>
                          <a:rPr lang="en-US" sz="1400" b="0" i="1">
                            <a:latin typeface="Cambria Math"/>
                            <a:ea typeface="Cambria Math"/>
                          </a:rPr>
                          <m:t>𝐹</m:t>
                        </m:r>
                      </m:den>
                    </m:f>
                  </m:oMath>
                </a14:m>
                <a:r>
                  <a:rPr lang="en-US" sz="1400"/>
                  <a:t> (VOLTS)</a:t>
                </a:r>
              </a:p>
            </xdr:txBody>
          </xdr:sp>
        </mc:Choice>
        <mc:Fallback xmlns="">
          <xdr:sp macro="" textlink="">
            <xdr:nvSpPr>
              <xdr:cNvPr id="10" name="TextBox 9"/>
              <xdr:cNvSpPr txBox="1"/>
            </xdr:nvSpPr>
            <xdr:spPr>
              <a:xfrm>
                <a:off x="171449" y="8420100"/>
                <a:ext cx="4181475" cy="398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0" i="0">
                    <a:latin typeface="Cambria Math"/>
                  </a:rPr>
                  <a:t>𝑉_( 𝐶𝐴𝑃 𝐵𝐴𝑁𝐾 𝑁𝐸𝑈𝑇𝑅𝐴𝐿−𝑇𝑂−𝐺𝑅𝑂𝑈𝑁𝐷 )</a:t>
                </a:r>
                <a:r>
                  <a:rPr lang="en-US" sz="1400" i="0">
                    <a:latin typeface="Cambria Math"/>
                    <a:ea typeface="Cambria Math"/>
                  </a:rPr>
                  <a:t>=(</a:t>
                </a:r>
                <a:r>
                  <a:rPr lang="en-US" sz="1400" b="0" i="0">
                    <a:latin typeface="Cambria Math"/>
                    <a:ea typeface="Cambria Math"/>
                  </a:rPr>
                  <a:t>𝑉_(</a:t>
                </a:r>
                <a:r>
                  <a:rPr lang="en-US" sz="1400" i="0">
                    <a:latin typeface="Cambria Math"/>
                    <a:ea typeface="Cambria Math"/>
                  </a:rPr>
                  <a:t>Ø</a:t>
                </a:r>
                <a:r>
                  <a:rPr lang="en-US" sz="1400" b="0" i="0">
                    <a:latin typeface="Cambria Math"/>
                    <a:ea typeface="Cambria Math"/>
                  </a:rPr>
                  <a:t> ×) 𝐹)/(3𝑁−𝐹)</a:t>
                </a:r>
                <a:r>
                  <a:rPr lang="en-US" sz="1400"/>
                  <a:t> (VOLTS)</a:t>
                </a:r>
              </a:p>
            </xdr:txBody>
          </xdr:sp>
        </mc:Fallback>
      </mc:AlternateContent>
    </xdr:grpSp>
    <xdr:clientData/>
  </xdr:twoCellAnchor>
  <xdr:twoCellAnchor editAs="oneCell">
    <xdr:from>
      <xdr:col>9</xdr:col>
      <xdr:colOff>504824</xdr:colOff>
      <xdr:row>14</xdr:row>
      <xdr:rowOff>38100</xdr:rowOff>
    </xdr:from>
    <xdr:to>
      <xdr:col>11</xdr:col>
      <xdr:colOff>590550</xdr:colOff>
      <xdr:row>36</xdr:row>
      <xdr:rowOff>57150</xdr:rowOff>
    </xdr:to>
    <xdr:pic>
      <xdr:nvPicPr>
        <xdr:cNvPr id="16" name="Picture 15"/>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rcRect l="18050" r="9008"/>
        <a:stretch/>
      </xdr:blipFill>
      <xdr:spPr bwMode="auto">
        <a:xfrm>
          <a:off x="8496299" y="4010025"/>
          <a:ext cx="1752601" cy="36099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190500</xdr:colOff>
      <xdr:row>20</xdr:row>
      <xdr:rowOff>19050</xdr:rowOff>
    </xdr:from>
    <xdr:to>
      <xdr:col>1</xdr:col>
      <xdr:colOff>685800</xdr:colOff>
      <xdr:row>22</xdr:row>
      <xdr:rowOff>151130</xdr:rowOff>
    </xdr:to>
    <xdr:pic>
      <xdr:nvPicPr>
        <xdr:cNvPr id="17" name="Picture 16"/>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1950" y="4962525"/>
          <a:ext cx="495300" cy="455930"/>
        </a:xfrm>
        <a:prstGeom prst="rect">
          <a:avLst/>
        </a:prstGeom>
      </xdr:spPr>
    </xdr:pic>
    <xdr:clientData/>
  </xdr:twoCellAnchor>
  <xdr:twoCellAnchor editAs="oneCell">
    <xdr:from>
      <xdr:col>1</xdr:col>
      <xdr:colOff>314324</xdr:colOff>
      <xdr:row>61</xdr:row>
      <xdr:rowOff>76200</xdr:rowOff>
    </xdr:from>
    <xdr:to>
      <xdr:col>1</xdr:col>
      <xdr:colOff>771525</xdr:colOff>
      <xdr:row>64</xdr:row>
      <xdr:rowOff>115010</xdr:rowOff>
    </xdr:to>
    <xdr:pic>
      <xdr:nvPicPr>
        <xdr:cNvPr id="18" name="Picture 17"/>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1110" b="3402"/>
        <a:stretch/>
      </xdr:blipFill>
      <xdr:spPr bwMode="auto">
        <a:xfrm>
          <a:off x="485774" y="11687175"/>
          <a:ext cx="457201" cy="52458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542925</xdr:colOff>
      <xdr:row>0</xdr:row>
      <xdr:rowOff>28575</xdr:rowOff>
    </xdr:from>
    <xdr:to>
      <xdr:col>11</xdr:col>
      <xdr:colOff>561225</xdr:colOff>
      <xdr:row>2</xdr:row>
      <xdr:rowOff>416269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4400" y="28575"/>
          <a:ext cx="1685175" cy="740119"/>
        </a:xfrm>
        <a:prstGeom prst="rect">
          <a:avLst/>
        </a:prstGeom>
      </xdr:spPr>
    </xdr:pic>
    <xdr:clientData/>
  </xdr:twoCellAnchor>
  <xdr:oneCellAnchor>
    <xdr:from>
      <xdr:col>10</xdr:col>
      <xdr:colOff>9525</xdr:colOff>
      <xdr:row>22</xdr:row>
      <xdr:rowOff>0</xdr:rowOff>
    </xdr:from>
    <xdr:ext cx="914400" cy="264560"/>
    <xdr:sp macro="" textlink="">
      <xdr:nvSpPr>
        <xdr:cNvPr id="4" name="TextBox 3"/>
        <xdr:cNvSpPr txBox="1"/>
      </xdr:nvSpPr>
      <xdr:spPr>
        <a:xfrm>
          <a:off x="8610600" y="62960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twoCellAnchor>
    <xdr:from>
      <xdr:col>1</xdr:col>
      <xdr:colOff>28573</xdr:colOff>
      <xdr:row>16</xdr:row>
      <xdr:rowOff>57432</xdr:rowOff>
    </xdr:from>
    <xdr:to>
      <xdr:col>11</xdr:col>
      <xdr:colOff>495300</xdr:colOff>
      <xdr:row>34</xdr:row>
      <xdr:rowOff>781050</xdr:rowOff>
    </xdr:to>
    <xdr:grpSp>
      <xdr:nvGrpSpPr>
        <xdr:cNvPr id="6" name="Group 5"/>
        <xdr:cNvGrpSpPr/>
      </xdr:nvGrpSpPr>
      <xdr:grpSpPr>
        <a:xfrm>
          <a:off x="200023" y="4200807"/>
          <a:ext cx="10020302" cy="3638268"/>
          <a:chOff x="200024" y="3871057"/>
          <a:chExt cx="10068560" cy="3023100"/>
        </a:xfrm>
      </xdr:grpSpPr>
      <xdr:pic>
        <xdr:nvPicPr>
          <xdr:cNvPr id="14" name="Picture 13"/>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l="18026" r="7929"/>
          <a:stretch/>
        </xdr:blipFill>
        <xdr:spPr bwMode="auto">
          <a:xfrm>
            <a:off x="8486774" y="3990974"/>
            <a:ext cx="1781810" cy="2357083"/>
          </a:xfrm>
          <a:prstGeom prst="rect">
            <a:avLst/>
          </a:prstGeom>
          <a:ln>
            <a:noFill/>
          </a:ln>
          <a:extLst>
            <a:ext uri="{53640926-AAD7-44D8-BBD7-CCE9431645EC}">
              <a14:shadowObscured xmlns:a14="http://schemas.microsoft.com/office/drawing/2010/main"/>
            </a:ext>
          </a:extLst>
        </xdr:spPr>
      </xdr:pic>
      <xdr:sp macro="" textlink="">
        <xdr:nvSpPr>
          <xdr:cNvPr id="15" name="TextBox 14"/>
          <xdr:cNvSpPr txBox="1"/>
        </xdr:nvSpPr>
        <xdr:spPr>
          <a:xfrm>
            <a:off x="200024" y="3871057"/>
            <a:ext cx="8220075" cy="302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0">
                <a:solidFill>
                  <a:schemeClr val="dk1"/>
                </a:solidFill>
                <a:effectLst/>
                <a:latin typeface="+mn-lt"/>
                <a:ea typeface="+mn-ea"/>
                <a:cs typeface="+mn-cs"/>
              </a:rPr>
              <a:t>This spreadsheet</a:t>
            </a:r>
            <a:r>
              <a:rPr lang="en-US" sz="1100" b="0" baseline="0">
                <a:solidFill>
                  <a:schemeClr val="dk1"/>
                </a:solidFill>
                <a:effectLst/>
                <a:latin typeface="+mn-lt"/>
                <a:ea typeface="+mn-ea"/>
                <a:cs typeface="+mn-cs"/>
              </a:rPr>
              <a:t>  provides calculation assistance for determining the CT burden voltage on neutral current transformers applied in the neutral of capacitor banks for blown fuse detection. This spreadsheet calculation assumes the use of a neutral voltage relay and neutral burden resistor connected accross the CT secondary. The neutral resistor  developes a neutral voltage from the CT secondary current to provide the necessary voltage signal to the Neutral Voltage Relay.  CT secondary lead length (distance between the CT and the relay), CT secondary lead impedance, neutral relay burden resistance, and CT secondary winding resistance are required for the calculation.</a:t>
            </a: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a:t>The secondary</a:t>
            </a:r>
            <a:r>
              <a:rPr lang="en-US" sz="1100" baseline="0"/>
              <a:t> burden resistance is calculated by adding the series combination of the CT winding resistance to the CT Secondary Lead Resistance, to the parallel combination of the relay burden resistance and neutral CT burden resistor.</a:t>
            </a:r>
          </a:p>
          <a:p>
            <a:endParaRPr lang="en-US" sz="1100" baseline="0"/>
          </a:p>
          <a:p>
            <a:r>
              <a:rPr lang="en-US" sz="1100" baseline="0"/>
              <a:t>The burden voltage voltage is calculated at the CT secondary trip current rating and is calculated by multipling the total secondary burden resistance by the secondary relay trip current. </a:t>
            </a:r>
          </a:p>
          <a:p>
            <a:endParaRPr lang="en-US" sz="1100" baseline="0"/>
          </a:p>
          <a:p>
            <a:r>
              <a:rPr lang="en-US" sz="1100" baseline="0"/>
              <a:t>The burden voltage should be near or less than the CT relay accuracy rating or  "C" rating or within the CT Meter  Accuracy Rationg of the CT.  For example, a meter accuracy rating of 2.4B0.5 would mean that a CT connected to a total burden impedance of 0.5 ohms would have 2.4% accuracy at full rated primary amps. If the burden ohms exceeds the meter burden ratings of the CT, the use of the "C" rating is necessary or the use of excitation curves at the trip current rating are necessary to calculate the ratio error of the CT. </a:t>
            </a:r>
          </a:p>
          <a:p>
            <a:endParaRPr lang="en-US" sz="1100" baseline="0"/>
          </a:p>
          <a:p>
            <a:r>
              <a:rPr lang="en-US" sz="1100" baseline="0"/>
              <a:t>For positive pickup, NEPSI sets its relay at 60% of the expected blown fuse value. Therefore, accuracies within 10% are considered sufficient for positive relay pickup for a blown fuse condition.</a:t>
            </a:r>
          </a:p>
          <a:p>
            <a:r>
              <a:rPr lang="en-US" sz="1100" baseline="0"/>
              <a:t/>
            </a:r>
            <a:br>
              <a:rPr lang="en-US" sz="1100" baseline="0"/>
            </a:br>
            <a:r>
              <a:rPr lang="en-US" sz="1100" baseline="0"/>
              <a:t/>
            </a:r>
            <a:br>
              <a:rPr lang="en-US" sz="1100" baseline="0"/>
            </a:br>
            <a:r>
              <a:rPr lang="en-US" sz="1100" baseline="0"/>
              <a:t> </a:t>
            </a:r>
          </a:p>
          <a:p>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477679</xdr:colOff>
      <xdr:row>76</xdr:row>
      <xdr:rowOff>1022</xdr:rowOff>
    </xdr:to>
    <xdr:grpSp>
      <xdr:nvGrpSpPr>
        <xdr:cNvPr id="2" name="Group 1"/>
        <xdr:cNvGrpSpPr/>
      </xdr:nvGrpSpPr>
      <xdr:grpSpPr>
        <a:xfrm>
          <a:off x="0" y="0"/>
          <a:ext cx="10231279" cy="14479022"/>
          <a:chOff x="0" y="0"/>
          <a:chExt cx="10231279" cy="14479022"/>
        </a:xfrm>
      </xdr:grpSpPr>
      <xdr:pic>
        <xdr:nvPicPr>
          <xdr:cNvPr id="3" name="Picture 2" descr="Screen Clippi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47"/>
          <a:stretch/>
        </xdr:blipFill>
        <xdr:spPr>
          <a:xfrm>
            <a:off x="0" y="7524750"/>
            <a:ext cx="10201274" cy="6954272"/>
          </a:xfrm>
          <a:prstGeom prst="rect">
            <a:avLst/>
          </a:prstGeom>
        </xdr:spPr>
      </xdr:pic>
      <xdr:pic>
        <xdr:nvPicPr>
          <xdr:cNvPr id="4" name="Picture 3" descr="Screen Clipping"/>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3892"/>
          <a:stretch/>
        </xdr:blipFill>
        <xdr:spPr>
          <a:xfrm>
            <a:off x="0" y="0"/>
            <a:ext cx="10231279" cy="755332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bsteciuk\AppData\Local\Microsoft\Windows\Temporary%20Internet%20Files\Content.Outlook\91RCC57R\Tool%20Bo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STOR OL SETTING"/>
      <sheetName val="REACTOR OL SETTING"/>
      <sheetName val="Cable Sizing Chart"/>
      <sheetName val="C-FILTER REVERSE CALCULATOR"/>
      <sheetName val="CAPACITANCE"/>
      <sheetName val="Sheet3"/>
    </sheetNames>
    <sheetDataSet>
      <sheetData sheetId="0" refreshError="1"/>
      <sheetData sheetId="1">
        <row r="4">
          <cell r="AL4">
            <v>19106.339950990496</v>
          </cell>
          <cell r="AM4">
            <v>0</v>
          </cell>
          <cell r="AN4">
            <v>0</v>
          </cell>
          <cell r="AO4">
            <v>0</v>
          </cell>
        </row>
        <row r="5">
          <cell r="AL5">
            <v>0</v>
          </cell>
          <cell r="AM5">
            <v>0</v>
          </cell>
          <cell r="AN5">
            <v>0</v>
          </cell>
          <cell r="AO5">
            <v>0</v>
          </cell>
        </row>
        <row r="6">
          <cell r="AL6">
            <v>19044</v>
          </cell>
          <cell r="AM6">
            <v>0</v>
          </cell>
          <cell r="AN6">
            <v>0</v>
          </cell>
          <cell r="AO6">
            <v>0</v>
          </cell>
        </row>
        <row r="7">
          <cell r="AL7">
            <v>0</v>
          </cell>
          <cell r="AM7">
            <v>0</v>
          </cell>
          <cell r="AN7">
            <v>0</v>
          </cell>
          <cell r="AO7">
            <v>0</v>
          </cell>
        </row>
        <row r="8">
          <cell r="AL8">
            <v>0</v>
          </cell>
          <cell r="AM8">
            <v>0</v>
          </cell>
          <cell r="AN8">
            <v>0</v>
          </cell>
          <cell r="AO8">
            <v>0</v>
          </cell>
        </row>
        <row r="9">
          <cell r="AL9">
            <v>0</v>
          </cell>
          <cell r="AM9">
            <v>0</v>
          </cell>
          <cell r="AN9">
            <v>0</v>
          </cell>
          <cell r="AO9">
            <v>0</v>
          </cell>
        </row>
        <row r="10">
          <cell r="AL10">
            <v>0</v>
          </cell>
          <cell r="AM10">
            <v>0</v>
          </cell>
          <cell r="AN10">
            <v>0</v>
          </cell>
          <cell r="AO10">
            <v>0</v>
          </cell>
        </row>
        <row r="12">
          <cell r="AL12">
            <v>0</v>
          </cell>
          <cell r="AM12">
            <v>0</v>
          </cell>
          <cell r="AN12">
            <v>0</v>
          </cell>
          <cell r="AO12">
            <v>0</v>
          </cell>
        </row>
        <row r="13">
          <cell r="AL13">
            <v>0</v>
          </cell>
          <cell r="AM13">
            <v>0</v>
          </cell>
          <cell r="AN13">
            <v>0</v>
          </cell>
          <cell r="AO13">
            <v>0</v>
          </cell>
        </row>
        <row r="14">
          <cell r="AL14">
            <v>0</v>
          </cell>
          <cell r="AM14">
            <v>0</v>
          </cell>
          <cell r="AN14">
            <v>0</v>
          </cell>
          <cell r="AO14">
            <v>0</v>
          </cell>
        </row>
        <row r="15">
          <cell r="AL15">
            <v>195.3211200843127</v>
          </cell>
        </row>
      </sheetData>
      <sheetData sheetId="2">
        <row r="9">
          <cell r="BD9">
            <v>200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9"/>
  <sheetViews>
    <sheetView tabSelected="1" zoomScaleNormal="100" zoomScaleSheetLayoutView="100" workbookViewId="0">
      <selection activeCell="G12" sqref="G12"/>
    </sheetView>
  </sheetViews>
  <sheetFormatPr defaultColWidth="9.140625" defaultRowHeight="12.75" x14ac:dyDescent="0.2"/>
  <cols>
    <col min="1" max="1" width="2.5703125" style="62" customWidth="1"/>
    <col min="2" max="2" width="22.7109375" style="62" customWidth="1"/>
    <col min="3" max="3" width="38.28515625" style="62" customWidth="1"/>
    <col min="4" max="4" width="17.5703125" style="62" customWidth="1"/>
    <col min="5" max="5" width="2.140625" style="62" customWidth="1"/>
    <col min="6" max="6" width="9.140625" style="62"/>
    <col min="7" max="7" width="9.140625" style="62" customWidth="1"/>
    <col min="8" max="8" width="9.140625" style="62"/>
    <col min="9" max="9" width="9.140625" style="62" customWidth="1"/>
    <col min="10" max="10" width="9.140625" style="62"/>
    <col min="11" max="11" width="15.85546875" style="62" customWidth="1"/>
    <col min="12" max="12" width="9.140625" style="62" customWidth="1"/>
    <col min="13" max="13" width="2.5703125" style="62" customWidth="1"/>
    <col min="14" max="15" width="9.140625" style="62"/>
    <col min="16" max="16" width="2" style="62" customWidth="1"/>
    <col min="17" max="17" width="9.140625" style="62"/>
    <col min="18" max="18" width="1.7109375" style="62" customWidth="1"/>
    <col min="19" max="19" width="12.140625" style="62" customWidth="1"/>
    <col min="20" max="20" width="1.85546875" style="62" customWidth="1"/>
    <col min="21" max="21" width="12.140625" style="62" customWidth="1"/>
    <col min="22" max="22" width="1.42578125" style="62" customWidth="1"/>
    <col min="23" max="23" width="17.42578125" style="62" customWidth="1"/>
    <col min="24" max="24" width="1.28515625" style="62" customWidth="1"/>
    <col min="25" max="25" width="17.28515625" style="62" customWidth="1"/>
    <col min="26" max="26" width="1.85546875" style="62" customWidth="1"/>
    <col min="27" max="27" width="15.85546875" style="62" customWidth="1"/>
    <col min="28" max="28" width="3" style="62" customWidth="1"/>
    <col min="29" max="16384" width="9.140625" style="62"/>
  </cols>
  <sheetData>
    <row r="1" spans="2:12" ht="15" x14ac:dyDescent="0.25">
      <c r="B1" s="7"/>
      <c r="C1" s="7"/>
      <c r="D1" s="7"/>
      <c r="E1" s="7"/>
      <c r="F1" s="7"/>
      <c r="G1" s="7"/>
      <c r="H1" s="7"/>
      <c r="I1" s="7"/>
      <c r="J1" s="7"/>
      <c r="K1" s="7"/>
      <c r="L1" s="7"/>
    </row>
    <row r="3" spans="2:12" ht="36" x14ac:dyDescent="0.55000000000000004">
      <c r="B3" s="8" t="s">
        <v>20</v>
      </c>
      <c r="C3" s="9"/>
      <c r="D3" s="9"/>
      <c r="E3" s="9"/>
      <c r="F3" s="9"/>
      <c r="G3" s="9"/>
      <c r="H3" s="9"/>
      <c r="I3" s="9"/>
      <c r="J3" s="9"/>
      <c r="K3" s="9"/>
      <c r="L3" s="9"/>
    </row>
    <row r="4" spans="2:12" ht="18.75" x14ac:dyDescent="0.3">
      <c r="B4" s="14" t="s">
        <v>21</v>
      </c>
      <c r="C4" s="14"/>
      <c r="D4" s="14"/>
      <c r="E4" s="14"/>
      <c r="F4" s="14"/>
      <c r="G4" s="15"/>
      <c r="H4" s="32"/>
      <c r="I4" s="32"/>
      <c r="J4" s="32"/>
      <c r="K4" s="32"/>
      <c r="L4" s="32" t="s">
        <v>22</v>
      </c>
    </row>
    <row r="5" spans="2:12" ht="26.25" x14ac:dyDescent="0.4">
      <c r="B5" s="50"/>
      <c r="C5" s="50"/>
      <c r="D5" s="50"/>
      <c r="E5" s="50"/>
      <c r="F5" s="50"/>
      <c r="G5" s="50"/>
      <c r="H5" s="50"/>
      <c r="I5" s="50"/>
      <c r="J5" s="50"/>
      <c r="K5" s="50"/>
      <c r="L5" s="50"/>
    </row>
    <row r="6" spans="2:12" ht="26.25" x14ac:dyDescent="0.4">
      <c r="B6" s="134" t="s">
        <v>122</v>
      </c>
      <c r="C6" s="134"/>
      <c r="D6" s="134"/>
      <c r="E6" s="134"/>
      <c r="F6" s="134"/>
      <c r="G6" s="134"/>
      <c r="H6" s="134"/>
      <c r="I6" s="134"/>
      <c r="J6" s="134"/>
      <c r="K6" s="134"/>
      <c r="L6" s="134"/>
    </row>
    <row r="7" spans="2:12" ht="44.25" customHeight="1" x14ac:dyDescent="0.4">
      <c r="B7" s="57" t="s">
        <v>58</v>
      </c>
      <c r="C7" s="58"/>
      <c r="D7" s="58"/>
      <c r="E7" s="58"/>
      <c r="F7" s="58"/>
      <c r="G7" s="58"/>
      <c r="H7" s="58"/>
      <c r="I7" s="58"/>
      <c r="J7" s="58"/>
      <c r="K7" s="58"/>
      <c r="L7" s="58"/>
    </row>
    <row r="8" spans="2:12" ht="4.5" customHeight="1" x14ac:dyDescent="0.4">
      <c r="B8" s="53"/>
      <c r="C8" s="50"/>
      <c r="D8" s="50"/>
      <c r="E8" s="50"/>
      <c r="F8" s="50"/>
      <c r="G8" s="50"/>
      <c r="H8" s="50"/>
      <c r="I8" s="50"/>
      <c r="J8" s="50"/>
      <c r="K8" s="50"/>
      <c r="L8" s="50"/>
    </row>
    <row r="9" spans="2:12" ht="18.75" x14ac:dyDescent="0.3">
      <c r="B9" s="55" t="s">
        <v>49</v>
      </c>
      <c r="C9" s="83" t="s">
        <v>123</v>
      </c>
      <c r="D9" s="51"/>
      <c r="E9" s="51"/>
      <c r="F9" s="56" t="s">
        <v>52</v>
      </c>
      <c r="G9" s="56"/>
      <c r="H9" s="135" t="s">
        <v>124</v>
      </c>
      <c r="I9" s="135"/>
      <c r="J9" s="135"/>
      <c r="K9" s="135"/>
      <c r="L9" s="135"/>
    </row>
    <row r="10" spans="2:12" ht="18.75" x14ac:dyDescent="0.3">
      <c r="B10" s="55" t="s">
        <v>50</v>
      </c>
      <c r="C10" s="83" t="s">
        <v>125</v>
      </c>
      <c r="D10" s="51"/>
      <c r="E10" s="51"/>
      <c r="F10" s="51"/>
      <c r="G10" s="52"/>
      <c r="H10" s="33"/>
      <c r="I10" s="33"/>
      <c r="J10" s="33"/>
      <c r="K10" s="33"/>
      <c r="L10" s="33"/>
    </row>
    <row r="11" spans="2:12" ht="18.75" x14ac:dyDescent="0.3">
      <c r="B11" s="55" t="s">
        <v>51</v>
      </c>
      <c r="C11" s="94" t="s">
        <v>126</v>
      </c>
      <c r="D11" s="51"/>
      <c r="E11" s="51"/>
      <c r="F11" s="51"/>
      <c r="G11" s="52"/>
      <c r="H11" s="33"/>
      <c r="I11" s="33"/>
      <c r="J11" s="33"/>
      <c r="K11" s="33"/>
      <c r="L11" s="33"/>
    </row>
    <row r="12" spans="2:12" ht="39" customHeight="1" x14ac:dyDescent="0.2"/>
    <row r="13" spans="2:12" ht="21" x14ac:dyDescent="0.35">
      <c r="B13" s="136" t="s">
        <v>57</v>
      </c>
      <c r="C13" s="136"/>
      <c r="D13" s="136"/>
      <c r="E13" s="136"/>
      <c r="F13" s="136"/>
      <c r="G13" s="136"/>
      <c r="H13" s="136"/>
      <c r="I13" s="136"/>
      <c r="J13" s="136"/>
      <c r="K13" s="136"/>
      <c r="L13" s="136"/>
    </row>
    <row r="20" spans="15:29" x14ac:dyDescent="0.2">
      <c r="O20" s="137" t="s">
        <v>59</v>
      </c>
      <c r="P20" s="137"/>
      <c r="Q20" s="137"/>
      <c r="R20" s="137"/>
      <c r="S20" s="137"/>
      <c r="T20" s="137"/>
      <c r="U20" s="137"/>
      <c r="V20" s="137"/>
      <c r="W20" s="137"/>
      <c r="X20" s="137"/>
      <c r="Y20" s="137"/>
      <c r="Z20" s="137"/>
      <c r="AA20" s="137"/>
      <c r="AB20" s="137"/>
      <c r="AC20" s="137"/>
    </row>
    <row r="21" spans="15:29" x14ac:dyDescent="0.2">
      <c r="O21" s="137" t="s">
        <v>90</v>
      </c>
      <c r="P21" s="137"/>
      <c r="Q21" s="137"/>
      <c r="R21" s="137"/>
      <c r="S21" s="137"/>
      <c r="T21" s="137"/>
      <c r="U21" s="137"/>
      <c r="V21" s="137"/>
      <c r="W21" s="137"/>
      <c r="X21" s="137"/>
      <c r="Y21" s="137"/>
      <c r="Z21" s="137"/>
      <c r="AA21" s="137"/>
      <c r="AB21" s="137"/>
      <c r="AC21" s="137"/>
    </row>
    <row r="22" spans="15:29" x14ac:dyDescent="0.2">
      <c r="R22" s="70"/>
      <c r="T22" s="70"/>
      <c r="V22" s="70"/>
      <c r="X22" s="70"/>
    </row>
    <row r="23" spans="15:29" x14ac:dyDescent="0.2">
      <c r="O23" s="74"/>
      <c r="P23" s="75"/>
      <c r="Q23" s="97" t="s">
        <v>7</v>
      </c>
      <c r="R23" s="77"/>
      <c r="S23" s="97" t="s">
        <v>9</v>
      </c>
      <c r="T23" s="77"/>
      <c r="U23" s="97" t="s">
        <v>16</v>
      </c>
      <c r="V23" s="77"/>
      <c r="W23" s="97" t="s">
        <v>18</v>
      </c>
      <c r="X23" s="77"/>
      <c r="Y23" s="97" t="s">
        <v>60</v>
      </c>
      <c r="Z23" s="77"/>
      <c r="AA23" s="97" t="s">
        <v>60</v>
      </c>
      <c r="AC23" s="68"/>
    </row>
    <row r="24" spans="15:29" x14ac:dyDescent="0.2">
      <c r="O24" s="97"/>
      <c r="P24" s="77"/>
      <c r="Q24" s="97" t="s">
        <v>8</v>
      </c>
      <c r="R24" s="77"/>
      <c r="S24" s="97" t="s">
        <v>12</v>
      </c>
      <c r="T24" s="77"/>
      <c r="U24" s="97" t="s">
        <v>17</v>
      </c>
      <c r="V24" s="77"/>
      <c r="W24" s="97" t="s">
        <v>19</v>
      </c>
      <c r="X24" s="77"/>
      <c r="Y24" s="97" t="s">
        <v>61</v>
      </c>
      <c r="Z24" s="77"/>
      <c r="AA24" s="97" t="s">
        <v>61</v>
      </c>
      <c r="AC24" s="97" t="s">
        <v>65</v>
      </c>
    </row>
    <row r="25" spans="15:29" x14ac:dyDescent="0.2">
      <c r="O25" s="78" t="s">
        <v>6</v>
      </c>
      <c r="P25" s="79"/>
      <c r="Q25" s="78" t="s">
        <v>13</v>
      </c>
      <c r="R25" s="79"/>
      <c r="S25" s="78" t="s">
        <v>13</v>
      </c>
      <c r="T25" s="79"/>
      <c r="U25" s="78" t="s">
        <v>1</v>
      </c>
      <c r="V25" s="79"/>
      <c r="W25" s="78" t="s">
        <v>1</v>
      </c>
      <c r="X25" s="79"/>
      <c r="Y25" s="78" t="s">
        <v>63</v>
      </c>
      <c r="Z25" s="79"/>
      <c r="AA25" s="78" t="s">
        <v>62</v>
      </c>
      <c r="AC25" s="78" t="s">
        <v>66</v>
      </c>
    </row>
    <row r="26" spans="15:29" x14ac:dyDescent="0.2">
      <c r="O26" s="95">
        <v>1</v>
      </c>
      <c r="P26" s="95"/>
      <c r="Q26" s="66">
        <f>D90</f>
        <v>1441.6184971098266</v>
      </c>
      <c r="R26" s="95"/>
      <c r="S26" s="67">
        <f>D89</f>
        <v>8649.7109826589603</v>
      </c>
      <c r="T26" s="95"/>
      <c r="U26" s="80">
        <f>D91</f>
        <v>7.585203964027591</v>
      </c>
      <c r="V26" s="95"/>
      <c r="W26" s="66">
        <f>D94</f>
        <v>0.37926019820137957</v>
      </c>
      <c r="X26" s="95"/>
      <c r="Y26" s="66">
        <f>D97</f>
        <v>4.5511223784165544</v>
      </c>
      <c r="Z26" s="95"/>
      <c r="AA26" s="66">
        <f>D98</f>
        <v>0.22755611892082772</v>
      </c>
      <c r="AC26" s="85" t="s">
        <v>67</v>
      </c>
    </row>
    <row r="27" spans="15:29" x14ac:dyDescent="0.2">
      <c r="O27" s="69">
        <v>2</v>
      </c>
      <c r="P27" s="69"/>
      <c r="Q27" s="71">
        <f>D103</f>
        <v>3604.0462427745665</v>
      </c>
      <c r="R27" s="69"/>
      <c r="S27" s="72">
        <f>D102</f>
        <v>10812.1387283237</v>
      </c>
      <c r="T27" s="69"/>
      <c r="U27" s="81">
        <f>D104</f>
        <v>16.687448720860701</v>
      </c>
      <c r="V27" s="69"/>
      <c r="W27" s="71">
        <f>D107</f>
        <v>0.83437243604303502</v>
      </c>
      <c r="X27" s="69"/>
      <c r="Y27" s="71">
        <f>D110</f>
        <v>10.01246923251642</v>
      </c>
      <c r="Z27" s="69"/>
      <c r="AA27" s="71">
        <f>D111</f>
        <v>0.50062346162582094</v>
      </c>
      <c r="AC27" s="86" t="s">
        <v>68</v>
      </c>
    </row>
    <row r="28" spans="15:29" x14ac:dyDescent="0.2">
      <c r="O28" s="95">
        <v>3</v>
      </c>
      <c r="P28" s="95"/>
      <c r="Q28" s="66">
        <f>D116</f>
        <v>7208.092485549133</v>
      </c>
      <c r="R28" s="95"/>
      <c r="S28" s="67">
        <f>D115</f>
        <v>14416.184971098266</v>
      </c>
      <c r="T28" s="95"/>
      <c r="U28" s="80">
        <f>D117</f>
        <v>27.812414534767836</v>
      </c>
      <c r="V28" s="95"/>
      <c r="W28" s="66">
        <f>D120</f>
        <v>1.3906207267383919</v>
      </c>
      <c r="X28" s="95"/>
      <c r="Y28" s="66">
        <f>D123</f>
        <v>16.687448720860701</v>
      </c>
      <c r="Z28" s="95"/>
      <c r="AA28" s="66">
        <f>D124</f>
        <v>0.83437243604303513</v>
      </c>
      <c r="AC28" s="86" t="s">
        <v>69</v>
      </c>
    </row>
    <row r="29" spans="15:29" x14ac:dyDescent="0.2">
      <c r="O29" s="69">
        <v>4</v>
      </c>
      <c r="P29" s="69"/>
      <c r="Q29" s="71">
        <f>D129</f>
        <v>14416.184971098266</v>
      </c>
      <c r="R29" s="69"/>
      <c r="S29" s="72">
        <f>D128</f>
        <v>21624.2774566474</v>
      </c>
      <c r="T29" s="69"/>
      <c r="U29" s="81">
        <f>D130</f>
        <v>41.718621802151752</v>
      </c>
      <c r="V29" s="69"/>
      <c r="W29" s="71">
        <f>D133</f>
        <v>2.0859310901075876</v>
      </c>
      <c r="X29" s="69"/>
      <c r="Y29" s="71">
        <f>D136</f>
        <v>25.031173081291051</v>
      </c>
      <c r="Z29" s="69"/>
      <c r="AA29" s="71">
        <f>D137</f>
        <v>1.2515586540645525</v>
      </c>
      <c r="AC29" s="86" t="s">
        <v>69</v>
      </c>
    </row>
    <row r="30" spans="15:29" x14ac:dyDescent="0.2">
      <c r="O30" s="95">
        <v>5</v>
      </c>
      <c r="P30" s="95"/>
      <c r="Q30" s="66">
        <f>D142</f>
        <v>36040.462427745668</v>
      </c>
      <c r="R30" s="95"/>
      <c r="S30" s="67">
        <f>D141</f>
        <v>43248.5549132948</v>
      </c>
      <c r="T30" s="95"/>
      <c r="U30" s="80">
        <f>D143</f>
        <v>59.598031145931074</v>
      </c>
      <c r="V30" s="95"/>
      <c r="W30" s="66">
        <f>D146</f>
        <v>2.9799015572965537</v>
      </c>
      <c r="X30" s="95"/>
      <c r="Y30" s="66">
        <f>D149</f>
        <v>35.758818687558644</v>
      </c>
      <c r="Z30" s="95"/>
      <c r="AA30" s="66">
        <f>D150</f>
        <v>1.7879409343779322</v>
      </c>
      <c r="AC30" s="86" t="s">
        <v>69</v>
      </c>
    </row>
    <row r="31" spans="15:29" x14ac:dyDescent="0.2">
      <c r="O31" s="95"/>
      <c r="P31" s="95"/>
      <c r="Q31" s="95"/>
      <c r="R31" s="95"/>
      <c r="S31" s="95"/>
      <c r="T31" s="95"/>
      <c r="U31" s="95"/>
      <c r="V31" s="95"/>
      <c r="W31" s="65"/>
      <c r="X31" s="95"/>
      <c r="Y31" s="95"/>
      <c r="Z31" s="95"/>
      <c r="AA31" s="65"/>
    </row>
    <row r="32" spans="15:29" ht="12.75" customHeight="1" x14ac:dyDescent="0.2">
      <c r="O32" s="68"/>
      <c r="P32" s="68"/>
      <c r="Q32" s="73" t="s">
        <v>10</v>
      </c>
      <c r="R32" s="68"/>
      <c r="S32" s="72">
        <f>D78*1000</f>
        <v>7200</v>
      </c>
      <c r="T32" s="68"/>
      <c r="U32" s="68" t="s">
        <v>3</v>
      </c>
      <c r="V32" s="69"/>
      <c r="W32" s="138" t="s">
        <v>64</v>
      </c>
      <c r="X32" s="138"/>
      <c r="Y32" s="138"/>
      <c r="Z32" s="138"/>
      <c r="AA32" s="138"/>
      <c r="AB32" s="138"/>
      <c r="AC32" s="138"/>
    </row>
    <row r="33" spans="15:29" x14ac:dyDescent="0.2">
      <c r="O33" s="68"/>
      <c r="P33" s="68"/>
      <c r="Q33" s="73" t="s">
        <v>11</v>
      </c>
      <c r="R33" s="68"/>
      <c r="S33" s="69">
        <f>1.1*S32</f>
        <v>7920.0000000000009</v>
      </c>
      <c r="T33" s="68"/>
      <c r="U33" s="68" t="s">
        <v>3</v>
      </c>
      <c r="V33" s="68"/>
      <c r="W33" s="138"/>
      <c r="X33" s="138"/>
      <c r="Y33" s="138"/>
      <c r="Z33" s="138"/>
      <c r="AA33" s="138"/>
      <c r="AB33" s="138"/>
      <c r="AC33" s="138"/>
    </row>
    <row r="34" spans="15:29" ht="15" x14ac:dyDescent="0.25">
      <c r="S34" s="7"/>
    </row>
    <row r="69" spans="1:12" ht="29.25" customHeight="1" x14ac:dyDescent="0.2"/>
    <row r="70" spans="1:12" ht="20.25" x14ac:dyDescent="0.3">
      <c r="B70" s="59" t="s">
        <v>91</v>
      </c>
      <c r="C70" s="60"/>
      <c r="D70" s="60"/>
      <c r="E70" s="60"/>
      <c r="F70" s="60"/>
      <c r="G70" s="60"/>
      <c r="H70" s="60"/>
      <c r="I70" s="60"/>
      <c r="J70" s="60"/>
      <c r="K70" s="60"/>
      <c r="L70" s="60"/>
    </row>
    <row r="71" spans="1:12" ht="12.75" customHeight="1" x14ac:dyDescent="0.3">
      <c r="B71" s="61"/>
      <c r="C71" s="23"/>
      <c r="D71" s="23"/>
      <c r="E71" s="23"/>
      <c r="F71" s="23"/>
      <c r="G71" s="23"/>
      <c r="H71" s="23"/>
      <c r="I71" s="23"/>
      <c r="J71" s="23"/>
      <c r="K71" s="23"/>
      <c r="L71" s="23"/>
    </row>
    <row r="72" spans="1:12" ht="27.75" customHeight="1" x14ac:dyDescent="0.2">
      <c r="B72" s="131" t="s">
        <v>24</v>
      </c>
      <c r="C72" s="132"/>
      <c r="D72" s="87">
        <v>12.47</v>
      </c>
      <c r="E72" s="11"/>
      <c r="F72" s="126" t="s">
        <v>23</v>
      </c>
      <c r="G72" s="126"/>
      <c r="H72" s="126"/>
      <c r="I72" s="126"/>
      <c r="J72" s="126"/>
      <c r="K72" s="126"/>
      <c r="L72" s="126"/>
    </row>
    <row r="73" spans="1:12" ht="25.5" customHeight="1" x14ac:dyDescent="0.2">
      <c r="B73" s="121" t="s">
        <v>25</v>
      </c>
      <c r="C73" s="133"/>
      <c r="D73" s="87">
        <v>600</v>
      </c>
      <c r="E73" s="11"/>
      <c r="F73" s="126" t="s">
        <v>28</v>
      </c>
      <c r="G73" s="126"/>
      <c r="H73" s="126"/>
      <c r="I73" s="126"/>
      <c r="J73" s="126"/>
      <c r="K73" s="126"/>
      <c r="L73" s="126"/>
    </row>
    <row r="74" spans="1:12" ht="15.75" x14ac:dyDescent="0.3">
      <c r="B74" s="122" t="s">
        <v>26</v>
      </c>
      <c r="C74" s="122"/>
      <c r="D74" s="12">
        <f>D73/(D72*1.73)</f>
        <v>27.812414534767836</v>
      </c>
      <c r="F74" s="120" t="s">
        <v>1</v>
      </c>
      <c r="G74" s="120"/>
      <c r="H74" s="120"/>
      <c r="I74" s="120"/>
      <c r="J74" s="120"/>
      <c r="K74" s="120"/>
      <c r="L74" s="120"/>
    </row>
    <row r="75" spans="1:12" ht="29.25" customHeight="1" x14ac:dyDescent="0.2">
      <c r="B75" s="122" t="s">
        <v>31</v>
      </c>
      <c r="C75" s="129"/>
      <c r="D75" s="88">
        <v>2</v>
      </c>
      <c r="F75" s="139" t="s">
        <v>74</v>
      </c>
      <c r="G75" s="140"/>
      <c r="H75" s="140"/>
      <c r="I75" s="140"/>
      <c r="J75" s="140"/>
      <c r="K75" s="140"/>
      <c r="L75" s="140"/>
    </row>
    <row r="76" spans="1:12" x14ac:dyDescent="0.2">
      <c r="B76" s="127" t="s">
        <v>27</v>
      </c>
      <c r="C76" s="128"/>
      <c r="D76" s="88">
        <v>20</v>
      </c>
      <c r="F76" s="62" t="s">
        <v>14</v>
      </c>
    </row>
    <row r="77" spans="1:12" ht="15" x14ac:dyDescent="0.25">
      <c r="B77" s="127"/>
      <c r="C77" s="128"/>
      <c r="D77" s="7"/>
      <c r="F77" s="96"/>
    </row>
    <row r="78" spans="1:12" x14ac:dyDescent="0.2">
      <c r="B78" s="122" t="s">
        <v>32</v>
      </c>
      <c r="C78" s="129"/>
      <c r="D78" s="90">
        <v>7.2</v>
      </c>
      <c r="F78" s="96" t="s">
        <v>33</v>
      </c>
    </row>
    <row r="79" spans="1:12" ht="15" x14ac:dyDescent="0.25">
      <c r="A79" s="64"/>
      <c r="B79" s="105"/>
      <c r="C79" s="105"/>
      <c r="D79" s="54"/>
      <c r="E79" s="64"/>
      <c r="F79" s="104"/>
      <c r="G79" s="64"/>
      <c r="H79" s="64"/>
      <c r="I79" s="64"/>
      <c r="J79" s="64"/>
      <c r="K79" s="64"/>
      <c r="L79" s="64"/>
    </row>
    <row r="80" spans="1:12" x14ac:dyDescent="0.2">
      <c r="B80" s="1" t="s">
        <v>0</v>
      </c>
    </row>
    <row r="82" spans="2:12" ht="36" x14ac:dyDescent="0.55000000000000004">
      <c r="B82" s="8" t="s">
        <v>20</v>
      </c>
      <c r="C82" s="9"/>
      <c r="D82" s="9"/>
      <c r="E82" s="9"/>
      <c r="F82" s="9"/>
      <c r="G82" s="9"/>
      <c r="H82" s="9"/>
      <c r="I82" s="9"/>
      <c r="J82" s="9"/>
      <c r="K82" s="9"/>
      <c r="L82" s="9"/>
    </row>
    <row r="83" spans="2:12" ht="15.75" x14ac:dyDescent="0.25">
      <c r="B83" s="130" t="str">
        <f>"Split-Wye Neutral Current Relay Settings - "&amp;C9&amp;", "&amp;H9&amp;" Project "&amp;" - Page 2"&amp;"                   Settings for Stage -"&amp;C10</f>
        <v>Split-Wye Neutral Current Relay Settings - Enter Name, Enter Project Name Project  - Page 2                   Settings for Stage -Enter Stage #</v>
      </c>
      <c r="C83" s="130"/>
      <c r="D83" s="130"/>
      <c r="E83" s="130"/>
      <c r="F83" s="130"/>
      <c r="G83" s="130"/>
      <c r="H83" s="130"/>
      <c r="I83" s="130"/>
      <c r="J83" s="130"/>
      <c r="K83" s="130"/>
      <c r="L83" s="130"/>
    </row>
    <row r="84" spans="2:12" x14ac:dyDescent="0.2">
      <c r="B84" s="1"/>
    </row>
    <row r="86" spans="2:12" x14ac:dyDescent="0.2">
      <c r="B86" s="1" t="s">
        <v>0</v>
      </c>
    </row>
    <row r="87" spans="2:12" ht="20.25" x14ac:dyDescent="0.3">
      <c r="B87" s="123" t="s">
        <v>44</v>
      </c>
      <c r="C87" s="123"/>
      <c r="D87" s="123"/>
      <c r="E87" s="123"/>
      <c r="F87" s="123"/>
      <c r="G87" s="123"/>
      <c r="H87" s="123"/>
      <c r="I87" s="123"/>
      <c r="J87" s="123"/>
      <c r="K87" s="123"/>
      <c r="L87" s="123"/>
    </row>
    <row r="88" spans="2:12" ht="31.5" customHeight="1" x14ac:dyDescent="0.2">
      <c r="B88" s="124" t="s">
        <v>36</v>
      </c>
      <c r="C88" s="124"/>
      <c r="D88" s="17">
        <v>1</v>
      </c>
      <c r="E88" s="11"/>
      <c r="F88" s="125" t="s">
        <v>2</v>
      </c>
      <c r="G88" s="125"/>
      <c r="H88" s="125"/>
      <c r="I88" s="125"/>
      <c r="J88" s="125"/>
      <c r="K88" s="125"/>
      <c r="L88" s="125"/>
    </row>
    <row r="89" spans="2:12" ht="28.5" customHeight="1" x14ac:dyDescent="0.2">
      <c r="B89" s="126" t="s">
        <v>35</v>
      </c>
      <c r="C89" s="126"/>
      <c r="D89" s="18">
        <f>((1000*$D$72/1.73)*$D$75*3)/(3*$D$75-D88)</f>
        <v>8649.7109826589603</v>
      </c>
      <c r="E89" s="16"/>
      <c r="F89" s="126" t="s">
        <v>38</v>
      </c>
      <c r="G89" s="126"/>
      <c r="H89" s="126"/>
      <c r="I89" s="126"/>
      <c r="J89" s="126"/>
      <c r="K89" s="126"/>
      <c r="L89" s="126"/>
    </row>
    <row r="90" spans="2:12" ht="16.5" customHeight="1" x14ac:dyDescent="0.2">
      <c r="B90" s="121" t="s">
        <v>37</v>
      </c>
      <c r="C90" s="121"/>
      <c r="D90" s="19">
        <f>((1000*$D$72/1.73)*D88)/(3*$D$75-D88)</f>
        <v>1441.6184971098266</v>
      </c>
      <c r="E90" s="11"/>
      <c r="F90" s="121" t="s">
        <v>13</v>
      </c>
      <c r="G90" s="121"/>
      <c r="H90" s="121"/>
      <c r="I90" s="121"/>
      <c r="J90" s="121"/>
      <c r="K90" s="121"/>
      <c r="L90" s="121"/>
    </row>
    <row r="91" spans="2:12" ht="15.75" x14ac:dyDescent="0.3">
      <c r="B91" s="122" t="s">
        <v>34</v>
      </c>
      <c r="C91" s="122"/>
      <c r="D91" s="24">
        <f>$D$74*3*D88/(6*$D$75-D88)</f>
        <v>7.585203964027591</v>
      </c>
      <c r="F91" s="122" t="s">
        <v>39</v>
      </c>
      <c r="G91" s="122"/>
      <c r="H91" s="122"/>
      <c r="I91" s="122"/>
      <c r="J91" s="122"/>
      <c r="K91" s="122"/>
      <c r="L91" s="122"/>
    </row>
    <row r="92" spans="2:12" x14ac:dyDescent="0.2">
      <c r="B92" s="120" t="s">
        <v>4</v>
      </c>
      <c r="C92" s="120"/>
      <c r="D92" s="20">
        <f>D89/($D$78*1000)-1</f>
        <v>0.20134874759152233</v>
      </c>
      <c r="F92" s="120" t="s">
        <v>5</v>
      </c>
      <c r="G92" s="120"/>
      <c r="H92" s="120"/>
      <c r="I92" s="120"/>
      <c r="J92" s="120"/>
      <c r="K92" s="120"/>
      <c r="L92" s="120"/>
    </row>
    <row r="93" spans="2:12" x14ac:dyDescent="0.2">
      <c r="F93" s="119"/>
      <c r="G93" s="119"/>
      <c r="H93" s="119"/>
      <c r="I93" s="119"/>
      <c r="J93" s="119"/>
      <c r="K93" s="119"/>
      <c r="L93" s="119"/>
    </row>
    <row r="94" spans="2:12" x14ac:dyDescent="0.2">
      <c r="B94" s="120" t="s">
        <v>15</v>
      </c>
      <c r="C94" s="120"/>
      <c r="D94" s="66">
        <f>D91/$D$76</f>
        <v>0.37926019820137957</v>
      </c>
      <c r="F94" s="96" t="s">
        <v>1</v>
      </c>
      <c r="H94" s="13"/>
      <c r="I94" s="21"/>
      <c r="J94" s="10"/>
    </row>
    <row r="95" spans="2:12" x14ac:dyDescent="0.2">
      <c r="B95" s="64"/>
      <c r="C95" s="64"/>
      <c r="D95" s="25" t="s">
        <v>0</v>
      </c>
      <c r="E95" s="64"/>
      <c r="F95" s="64"/>
      <c r="G95" s="64"/>
      <c r="H95" s="26"/>
      <c r="I95" s="27"/>
      <c r="J95" s="28"/>
      <c r="K95" s="29"/>
      <c r="L95" s="64"/>
    </row>
    <row r="96" spans="2:12" x14ac:dyDescent="0.2">
      <c r="E96" s="64"/>
      <c r="F96" s="64"/>
      <c r="G96" s="64"/>
      <c r="H96" s="26"/>
      <c r="I96" s="27"/>
      <c r="J96" s="28"/>
      <c r="K96" s="29"/>
      <c r="L96" s="64"/>
    </row>
    <row r="97" spans="2:13" ht="15.75" x14ac:dyDescent="0.3">
      <c r="B97" s="110" t="s">
        <v>45</v>
      </c>
      <c r="C97" s="110"/>
      <c r="D97" s="31">
        <f>0.6*D91</f>
        <v>4.5511223784165544</v>
      </c>
      <c r="E97" s="64"/>
      <c r="F97" s="104" t="s">
        <v>47</v>
      </c>
      <c r="G97" s="64"/>
      <c r="H97" s="26"/>
      <c r="I97" s="27"/>
      <c r="J97" s="28"/>
      <c r="K97" s="29"/>
      <c r="L97" s="64"/>
    </row>
    <row r="98" spans="2:13" x14ac:dyDescent="0.2">
      <c r="B98" s="111" t="s">
        <v>46</v>
      </c>
      <c r="C98" s="111"/>
      <c r="D98" s="31">
        <f>0.6*D94</f>
        <v>0.22755611892082772</v>
      </c>
      <c r="E98" s="64"/>
      <c r="F98" s="104" t="s">
        <v>48</v>
      </c>
      <c r="G98" s="64"/>
      <c r="H98" s="26"/>
      <c r="I98" s="27"/>
      <c r="J98" s="28"/>
      <c r="K98" s="29"/>
      <c r="L98" s="64"/>
    </row>
    <row r="99" spans="2:13" x14ac:dyDescent="0.2">
      <c r="B99" s="22"/>
      <c r="C99" s="22"/>
      <c r="D99" s="22"/>
      <c r="E99" s="22"/>
      <c r="F99" s="22"/>
      <c r="G99" s="22"/>
      <c r="H99" s="22"/>
      <c r="I99" s="22"/>
      <c r="J99" s="22"/>
      <c r="K99" s="22"/>
      <c r="L99" s="22"/>
      <c r="M99" s="22"/>
    </row>
    <row r="100" spans="2:13" ht="20.25" x14ac:dyDescent="0.3">
      <c r="B100" s="123" t="s">
        <v>53</v>
      </c>
      <c r="C100" s="123"/>
      <c r="D100" s="123"/>
      <c r="E100" s="123"/>
      <c r="F100" s="123"/>
      <c r="G100" s="123"/>
      <c r="H100" s="123"/>
      <c r="I100" s="123"/>
      <c r="J100" s="123"/>
      <c r="K100" s="123"/>
      <c r="L100" s="123"/>
    </row>
    <row r="101" spans="2:13" ht="31.5" customHeight="1" x14ac:dyDescent="0.2">
      <c r="B101" s="124" t="s">
        <v>36</v>
      </c>
      <c r="C101" s="124"/>
      <c r="D101" s="17">
        <v>2</v>
      </c>
      <c r="E101" s="11"/>
      <c r="F101" s="125" t="s">
        <v>2</v>
      </c>
      <c r="G101" s="125"/>
      <c r="H101" s="125"/>
      <c r="I101" s="125"/>
      <c r="J101" s="125"/>
      <c r="K101" s="125"/>
      <c r="L101" s="125"/>
    </row>
    <row r="102" spans="2:13" ht="28.5" customHeight="1" x14ac:dyDescent="0.2">
      <c r="B102" s="126" t="s">
        <v>35</v>
      </c>
      <c r="C102" s="126"/>
      <c r="D102" s="18">
        <f>((1000*$D$72/1.73)*$D$75*3)/(3*$D$75-D101)</f>
        <v>10812.1387283237</v>
      </c>
      <c r="E102" s="16"/>
      <c r="F102" s="126" t="s">
        <v>38</v>
      </c>
      <c r="G102" s="126"/>
      <c r="H102" s="126"/>
      <c r="I102" s="126"/>
      <c r="J102" s="126"/>
      <c r="K102" s="126"/>
      <c r="L102" s="126"/>
    </row>
    <row r="103" spans="2:13" ht="16.5" customHeight="1" x14ac:dyDescent="0.2">
      <c r="B103" s="121" t="s">
        <v>37</v>
      </c>
      <c r="C103" s="121"/>
      <c r="D103" s="19">
        <f>((1000*$D$72/1.73)*D101)/(3*$D$75-D101)</f>
        <v>3604.0462427745665</v>
      </c>
      <c r="E103" s="11"/>
      <c r="F103" s="121" t="s">
        <v>13</v>
      </c>
      <c r="G103" s="121"/>
      <c r="H103" s="121"/>
      <c r="I103" s="121"/>
      <c r="J103" s="121"/>
      <c r="K103" s="121"/>
      <c r="L103" s="121"/>
    </row>
    <row r="104" spans="2:13" ht="15.75" x14ac:dyDescent="0.3">
      <c r="B104" s="122" t="s">
        <v>34</v>
      </c>
      <c r="C104" s="122"/>
      <c r="D104" s="24">
        <f>$D$74*3*D101/(6*$D$75-D101)</f>
        <v>16.687448720860701</v>
      </c>
      <c r="F104" s="122" t="s">
        <v>39</v>
      </c>
      <c r="G104" s="122"/>
      <c r="H104" s="122"/>
      <c r="I104" s="122"/>
      <c r="J104" s="122"/>
      <c r="K104" s="122"/>
      <c r="L104" s="122"/>
    </row>
    <row r="105" spans="2:13" x14ac:dyDescent="0.2">
      <c r="B105" s="120" t="s">
        <v>4</v>
      </c>
      <c r="C105" s="120"/>
      <c r="D105" s="20">
        <f>D102/($D$78*1000)-1</f>
        <v>0.50168593448940269</v>
      </c>
      <c r="F105" s="120" t="s">
        <v>5</v>
      </c>
      <c r="G105" s="120"/>
      <c r="H105" s="120"/>
      <c r="I105" s="120"/>
      <c r="J105" s="120"/>
      <c r="K105" s="120"/>
      <c r="L105" s="120"/>
    </row>
    <row r="106" spans="2:13" x14ac:dyDescent="0.2">
      <c r="F106" s="119"/>
      <c r="G106" s="119"/>
      <c r="H106" s="119"/>
      <c r="I106" s="119"/>
      <c r="J106" s="119"/>
      <c r="K106" s="119"/>
      <c r="L106" s="119"/>
    </row>
    <row r="107" spans="2:13" x14ac:dyDescent="0.2">
      <c r="B107" s="120" t="s">
        <v>15</v>
      </c>
      <c r="C107" s="120"/>
      <c r="D107" s="66">
        <f>D104/$D$76</f>
        <v>0.83437243604303502</v>
      </c>
      <c r="F107" s="96" t="s">
        <v>1</v>
      </c>
      <c r="H107" s="13"/>
      <c r="I107" s="21"/>
      <c r="J107" s="10"/>
    </row>
    <row r="108" spans="2:13" x14ac:dyDescent="0.2">
      <c r="B108" s="64"/>
      <c r="C108" s="64"/>
      <c r="D108" s="25" t="s">
        <v>0</v>
      </c>
      <c r="E108" s="64"/>
      <c r="F108" s="64"/>
      <c r="G108" s="64"/>
      <c r="H108" s="26"/>
      <c r="I108" s="27"/>
      <c r="J108" s="28"/>
      <c r="K108" s="29"/>
      <c r="L108" s="64"/>
    </row>
    <row r="109" spans="2:13" x14ac:dyDescent="0.2">
      <c r="E109" s="64"/>
      <c r="F109" s="64"/>
      <c r="G109" s="64"/>
      <c r="H109" s="26"/>
      <c r="I109" s="27"/>
      <c r="J109" s="28"/>
      <c r="K109" s="29"/>
      <c r="L109" s="64"/>
    </row>
    <row r="110" spans="2:13" ht="15.75" x14ac:dyDescent="0.3">
      <c r="B110" s="110" t="s">
        <v>45</v>
      </c>
      <c r="C110" s="110"/>
      <c r="D110" s="31">
        <f>0.6*D104</f>
        <v>10.01246923251642</v>
      </c>
      <c r="E110" s="64"/>
      <c r="F110" s="104" t="s">
        <v>47</v>
      </c>
      <c r="G110" s="64"/>
      <c r="H110" s="26"/>
      <c r="I110" s="27"/>
      <c r="J110" s="28"/>
      <c r="K110" s="29"/>
      <c r="L110" s="64"/>
    </row>
    <row r="111" spans="2:13" x14ac:dyDescent="0.2">
      <c r="B111" s="111" t="s">
        <v>46</v>
      </c>
      <c r="C111" s="111"/>
      <c r="D111" s="31">
        <f>0.6*D107</f>
        <v>0.50062346162582094</v>
      </c>
      <c r="E111" s="64"/>
      <c r="F111" s="104" t="s">
        <v>48</v>
      </c>
      <c r="G111" s="64"/>
      <c r="H111" s="26"/>
      <c r="I111" s="27"/>
      <c r="J111" s="28"/>
      <c r="K111" s="29"/>
      <c r="L111" s="64"/>
    </row>
    <row r="112" spans="2:13" s="64" customFormat="1" x14ac:dyDescent="0.2">
      <c r="B112" s="22"/>
      <c r="C112" s="22"/>
      <c r="D112" s="22"/>
      <c r="E112" s="22"/>
      <c r="F112" s="22"/>
      <c r="G112" s="22"/>
      <c r="H112" s="22"/>
      <c r="I112" s="22"/>
      <c r="J112" s="22"/>
      <c r="K112" s="22"/>
      <c r="L112" s="22"/>
      <c r="M112" s="22"/>
    </row>
    <row r="113" spans="2:13" ht="20.25" x14ac:dyDescent="0.3">
      <c r="B113" s="123" t="s">
        <v>54</v>
      </c>
      <c r="C113" s="123"/>
      <c r="D113" s="123"/>
      <c r="E113" s="123"/>
      <c r="F113" s="123"/>
      <c r="G113" s="123"/>
      <c r="H113" s="123"/>
      <c r="I113" s="123"/>
      <c r="J113" s="123"/>
      <c r="K113" s="123"/>
      <c r="L113" s="123"/>
    </row>
    <row r="114" spans="2:13" ht="31.5" customHeight="1" x14ac:dyDescent="0.2">
      <c r="B114" s="124" t="s">
        <v>36</v>
      </c>
      <c r="C114" s="124"/>
      <c r="D114" s="17">
        <v>3</v>
      </c>
      <c r="E114" s="11"/>
      <c r="F114" s="125" t="s">
        <v>2</v>
      </c>
      <c r="G114" s="125"/>
      <c r="H114" s="125"/>
      <c r="I114" s="125"/>
      <c r="J114" s="125"/>
      <c r="K114" s="125"/>
      <c r="L114" s="125"/>
    </row>
    <row r="115" spans="2:13" ht="28.5" customHeight="1" x14ac:dyDescent="0.2">
      <c r="B115" s="126" t="s">
        <v>35</v>
      </c>
      <c r="C115" s="126"/>
      <c r="D115" s="18">
        <f>((1000*$D$72/1.73)*$D$75*3)/(3*$D$75-D114)</f>
        <v>14416.184971098266</v>
      </c>
      <c r="E115" s="16"/>
      <c r="F115" s="126" t="s">
        <v>38</v>
      </c>
      <c r="G115" s="126"/>
      <c r="H115" s="126"/>
      <c r="I115" s="126"/>
      <c r="J115" s="126"/>
      <c r="K115" s="126"/>
      <c r="L115" s="126"/>
    </row>
    <row r="116" spans="2:13" ht="16.5" customHeight="1" x14ac:dyDescent="0.2">
      <c r="B116" s="121" t="s">
        <v>37</v>
      </c>
      <c r="C116" s="121"/>
      <c r="D116" s="19">
        <f>((1000*$D$72/1.73)*D114)/(3*$D$75-D114)</f>
        <v>7208.092485549133</v>
      </c>
      <c r="E116" s="11"/>
      <c r="F116" s="121" t="s">
        <v>13</v>
      </c>
      <c r="G116" s="121"/>
      <c r="H116" s="121"/>
      <c r="I116" s="121"/>
      <c r="J116" s="121"/>
      <c r="K116" s="121"/>
      <c r="L116" s="121"/>
    </row>
    <row r="117" spans="2:13" ht="15.75" x14ac:dyDescent="0.3">
      <c r="B117" s="122" t="s">
        <v>34</v>
      </c>
      <c r="C117" s="122"/>
      <c r="D117" s="24">
        <f>$D$74*3*D114/(6*$D$75-D114)</f>
        <v>27.812414534767836</v>
      </c>
      <c r="F117" s="122" t="s">
        <v>39</v>
      </c>
      <c r="G117" s="122"/>
      <c r="H117" s="122"/>
      <c r="I117" s="122"/>
      <c r="J117" s="122"/>
      <c r="K117" s="122"/>
      <c r="L117" s="122"/>
    </row>
    <row r="118" spans="2:13" x14ac:dyDescent="0.2">
      <c r="B118" s="120" t="s">
        <v>4</v>
      </c>
      <c r="C118" s="120"/>
      <c r="D118" s="20">
        <f>D115/($D$78*1000)-1</f>
        <v>1.0022479126525368</v>
      </c>
      <c r="F118" s="120" t="s">
        <v>5</v>
      </c>
      <c r="G118" s="120"/>
      <c r="H118" s="120"/>
      <c r="I118" s="120"/>
      <c r="J118" s="120"/>
      <c r="K118" s="120"/>
      <c r="L118" s="120"/>
    </row>
    <row r="119" spans="2:13" x14ac:dyDescent="0.2">
      <c r="F119" s="119"/>
      <c r="G119" s="119"/>
      <c r="H119" s="119"/>
      <c r="I119" s="119"/>
      <c r="J119" s="119"/>
      <c r="K119" s="119"/>
      <c r="L119" s="119"/>
    </row>
    <row r="120" spans="2:13" x14ac:dyDescent="0.2">
      <c r="B120" s="120" t="s">
        <v>15</v>
      </c>
      <c r="C120" s="120"/>
      <c r="D120" s="66">
        <f>D117/$D$76</f>
        <v>1.3906207267383919</v>
      </c>
      <c r="F120" s="96" t="s">
        <v>1</v>
      </c>
      <c r="H120" s="13"/>
      <c r="I120" s="21"/>
      <c r="J120" s="10"/>
    </row>
    <row r="121" spans="2:13" x14ac:dyDescent="0.2">
      <c r="B121" s="64"/>
      <c r="C121" s="64"/>
      <c r="D121" s="25" t="s">
        <v>0</v>
      </c>
      <c r="E121" s="64"/>
      <c r="F121" s="64"/>
      <c r="G121" s="64"/>
      <c r="H121" s="26"/>
      <c r="I121" s="27"/>
      <c r="J121" s="28"/>
      <c r="K121" s="29"/>
      <c r="L121" s="64"/>
    </row>
    <row r="122" spans="2:13" x14ac:dyDescent="0.2">
      <c r="E122" s="64"/>
      <c r="F122" s="64"/>
      <c r="G122" s="64"/>
      <c r="H122" s="26"/>
      <c r="I122" s="27"/>
      <c r="J122" s="28"/>
      <c r="K122" s="29"/>
      <c r="L122" s="64"/>
    </row>
    <row r="123" spans="2:13" ht="15.75" x14ac:dyDescent="0.3">
      <c r="B123" s="110" t="s">
        <v>45</v>
      </c>
      <c r="C123" s="110"/>
      <c r="D123" s="31">
        <f>0.6*D117</f>
        <v>16.687448720860701</v>
      </c>
      <c r="E123" s="64"/>
      <c r="F123" s="104" t="s">
        <v>47</v>
      </c>
      <c r="G123" s="64"/>
      <c r="H123" s="26"/>
      <c r="I123" s="27"/>
      <c r="J123" s="28"/>
      <c r="K123" s="29"/>
      <c r="L123" s="64"/>
    </row>
    <row r="124" spans="2:13" x14ac:dyDescent="0.2">
      <c r="B124" s="111" t="s">
        <v>46</v>
      </c>
      <c r="C124" s="111"/>
      <c r="D124" s="31">
        <f>0.6*D120</f>
        <v>0.83437243604303513</v>
      </c>
      <c r="E124" s="64"/>
      <c r="F124" s="104" t="s">
        <v>48</v>
      </c>
      <c r="G124" s="64"/>
      <c r="H124" s="26"/>
      <c r="I124" s="27"/>
      <c r="J124" s="28"/>
      <c r="K124" s="29"/>
      <c r="L124" s="64"/>
    </row>
    <row r="125" spans="2:13" s="64" customFormat="1" x14ac:dyDescent="0.2">
      <c r="B125" s="22"/>
      <c r="C125" s="22"/>
      <c r="D125" s="22"/>
      <c r="E125" s="22"/>
      <c r="F125" s="22"/>
      <c r="G125" s="22"/>
      <c r="H125" s="22"/>
      <c r="I125" s="22"/>
      <c r="J125" s="22"/>
      <c r="K125" s="22"/>
      <c r="L125" s="22"/>
      <c r="M125" s="22"/>
    </row>
    <row r="126" spans="2:13" ht="20.25" x14ac:dyDescent="0.3">
      <c r="B126" s="123" t="s">
        <v>55</v>
      </c>
      <c r="C126" s="123"/>
      <c r="D126" s="123"/>
      <c r="E126" s="123"/>
      <c r="F126" s="123"/>
      <c r="G126" s="123"/>
      <c r="H126" s="123"/>
      <c r="I126" s="123"/>
      <c r="J126" s="123"/>
      <c r="K126" s="123"/>
      <c r="L126" s="123"/>
    </row>
    <row r="127" spans="2:13" ht="31.5" customHeight="1" x14ac:dyDescent="0.2">
      <c r="B127" s="124" t="s">
        <v>36</v>
      </c>
      <c r="C127" s="124"/>
      <c r="D127" s="17">
        <v>4</v>
      </c>
      <c r="E127" s="11"/>
      <c r="F127" s="125" t="s">
        <v>2</v>
      </c>
      <c r="G127" s="125"/>
      <c r="H127" s="125"/>
      <c r="I127" s="125"/>
      <c r="J127" s="125"/>
      <c r="K127" s="125"/>
      <c r="L127" s="125"/>
    </row>
    <row r="128" spans="2:13" ht="28.5" customHeight="1" x14ac:dyDescent="0.2">
      <c r="B128" s="126" t="s">
        <v>35</v>
      </c>
      <c r="C128" s="126"/>
      <c r="D128" s="18">
        <f>((1000*$D$72/1.73)*$D$75*3)/(3*$D$75-D127)</f>
        <v>21624.2774566474</v>
      </c>
      <c r="E128" s="16"/>
      <c r="F128" s="126" t="s">
        <v>38</v>
      </c>
      <c r="G128" s="126"/>
      <c r="H128" s="126"/>
      <c r="I128" s="126"/>
      <c r="J128" s="126"/>
      <c r="K128" s="126"/>
      <c r="L128" s="126"/>
    </row>
    <row r="129" spans="2:13" ht="16.5" customHeight="1" x14ac:dyDescent="0.2">
      <c r="B129" s="121" t="s">
        <v>37</v>
      </c>
      <c r="C129" s="121"/>
      <c r="D129" s="19">
        <f>((1000*$D$72/1.73)*D127)/(3*$D$75-D127)</f>
        <v>14416.184971098266</v>
      </c>
      <c r="E129" s="11"/>
      <c r="F129" s="121" t="s">
        <v>13</v>
      </c>
      <c r="G129" s="121"/>
      <c r="H129" s="121"/>
      <c r="I129" s="121"/>
      <c r="J129" s="121"/>
      <c r="K129" s="121"/>
      <c r="L129" s="121"/>
    </row>
    <row r="130" spans="2:13" ht="15.75" x14ac:dyDescent="0.3">
      <c r="B130" s="122" t="s">
        <v>34</v>
      </c>
      <c r="C130" s="122"/>
      <c r="D130" s="24">
        <f>$D$74*3*D127/(6*$D$75-D127)</f>
        <v>41.718621802151752</v>
      </c>
      <c r="F130" s="122" t="s">
        <v>39</v>
      </c>
      <c r="G130" s="122"/>
      <c r="H130" s="122"/>
      <c r="I130" s="122"/>
      <c r="J130" s="122"/>
      <c r="K130" s="122"/>
      <c r="L130" s="122"/>
    </row>
    <row r="131" spans="2:13" x14ac:dyDescent="0.2">
      <c r="B131" s="120" t="s">
        <v>4</v>
      </c>
      <c r="C131" s="120"/>
      <c r="D131" s="20">
        <f>D128/($D$78*1000)-1</f>
        <v>2.0033718689788054</v>
      </c>
      <c r="F131" s="120" t="s">
        <v>5</v>
      </c>
      <c r="G131" s="120"/>
      <c r="H131" s="120"/>
      <c r="I131" s="120"/>
      <c r="J131" s="120"/>
      <c r="K131" s="120"/>
      <c r="L131" s="120"/>
    </row>
    <row r="132" spans="2:13" x14ac:dyDescent="0.2">
      <c r="F132" s="119"/>
      <c r="G132" s="119"/>
      <c r="H132" s="119"/>
      <c r="I132" s="119"/>
      <c r="J132" s="119"/>
      <c r="K132" s="119"/>
      <c r="L132" s="119"/>
    </row>
    <row r="133" spans="2:13" x14ac:dyDescent="0.2">
      <c r="B133" s="120" t="s">
        <v>15</v>
      </c>
      <c r="C133" s="120"/>
      <c r="D133" s="66">
        <f>D130/$D$76</f>
        <v>2.0859310901075876</v>
      </c>
      <c r="F133" s="96" t="s">
        <v>1</v>
      </c>
      <c r="H133" s="13"/>
      <c r="I133" s="21"/>
      <c r="J133" s="10"/>
    </row>
    <row r="134" spans="2:13" x14ac:dyDescent="0.2">
      <c r="B134" s="64"/>
      <c r="C134" s="64"/>
      <c r="D134" s="25" t="s">
        <v>0</v>
      </c>
      <c r="E134" s="64"/>
      <c r="F134" s="64"/>
      <c r="G134" s="64"/>
      <c r="H134" s="26"/>
      <c r="I134" s="27"/>
      <c r="J134" s="28"/>
      <c r="K134" s="29"/>
      <c r="L134" s="64"/>
    </row>
    <row r="135" spans="2:13" x14ac:dyDescent="0.2">
      <c r="E135" s="64"/>
      <c r="F135" s="64"/>
      <c r="G135" s="64"/>
      <c r="H135" s="26"/>
      <c r="I135" s="27"/>
      <c r="J135" s="28"/>
      <c r="K135" s="29"/>
      <c r="L135" s="64"/>
    </row>
    <row r="136" spans="2:13" ht="15.75" x14ac:dyDescent="0.3">
      <c r="B136" s="110" t="s">
        <v>45</v>
      </c>
      <c r="C136" s="110"/>
      <c r="D136" s="31">
        <f>0.6*D130</f>
        <v>25.031173081291051</v>
      </c>
      <c r="E136" s="64"/>
      <c r="F136" s="104" t="s">
        <v>47</v>
      </c>
      <c r="G136" s="64"/>
      <c r="H136" s="26"/>
      <c r="I136" s="27"/>
      <c r="J136" s="28"/>
      <c r="K136" s="29"/>
      <c r="L136" s="64"/>
    </row>
    <row r="137" spans="2:13" x14ac:dyDescent="0.2">
      <c r="B137" s="111" t="s">
        <v>46</v>
      </c>
      <c r="C137" s="111"/>
      <c r="D137" s="31">
        <f>0.6*D133</f>
        <v>1.2515586540645525</v>
      </c>
      <c r="E137" s="64"/>
      <c r="F137" s="104" t="s">
        <v>48</v>
      </c>
      <c r="G137" s="64"/>
      <c r="H137" s="26"/>
      <c r="I137" s="27"/>
      <c r="J137" s="28"/>
      <c r="K137" s="29"/>
      <c r="L137" s="64"/>
    </row>
    <row r="138" spans="2:13" s="64" customFormat="1" x14ac:dyDescent="0.2">
      <c r="B138" s="22"/>
      <c r="C138" s="22"/>
      <c r="D138" s="22"/>
      <c r="E138" s="22"/>
      <c r="F138" s="22"/>
      <c r="G138" s="22"/>
      <c r="H138" s="22"/>
      <c r="I138" s="22"/>
      <c r="J138" s="22"/>
      <c r="K138" s="22"/>
      <c r="L138" s="22"/>
      <c r="M138" s="22"/>
    </row>
    <row r="139" spans="2:13" ht="20.25" x14ac:dyDescent="0.3">
      <c r="B139" s="123" t="s">
        <v>56</v>
      </c>
      <c r="C139" s="123"/>
      <c r="D139" s="123"/>
      <c r="E139" s="123"/>
      <c r="F139" s="123"/>
      <c r="G139" s="123"/>
      <c r="H139" s="123"/>
      <c r="I139" s="123"/>
      <c r="J139" s="123"/>
      <c r="K139" s="123"/>
      <c r="L139" s="123"/>
    </row>
    <row r="140" spans="2:13" ht="31.5" customHeight="1" x14ac:dyDescent="0.2">
      <c r="B140" s="124" t="s">
        <v>36</v>
      </c>
      <c r="C140" s="124"/>
      <c r="D140" s="17">
        <v>5</v>
      </c>
      <c r="E140" s="11"/>
      <c r="F140" s="125" t="s">
        <v>2</v>
      </c>
      <c r="G140" s="125"/>
      <c r="H140" s="125"/>
      <c r="I140" s="125"/>
      <c r="J140" s="125"/>
      <c r="K140" s="125"/>
      <c r="L140" s="125"/>
    </row>
    <row r="141" spans="2:13" ht="28.5" customHeight="1" x14ac:dyDescent="0.2">
      <c r="B141" s="126" t="s">
        <v>35</v>
      </c>
      <c r="C141" s="126"/>
      <c r="D141" s="18">
        <f>((1000*$D$72/1.73)*$D$75*3)/(3*$D$75-D140)</f>
        <v>43248.5549132948</v>
      </c>
      <c r="E141" s="16"/>
      <c r="F141" s="126" t="s">
        <v>38</v>
      </c>
      <c r="G141" s="126"/>
      <c r="H141" s="126"/>
      <c r="I141" s="126"/>
      <c r="J141" s="126"/>
      <c r="K141" s="126"/>
      <c r="L141" s="126"/>
    </row>
    <row r="142" spans="2:13" ht="16.5" customHeight="1" x14ac:dyDescent="0.2">
      <c r="B142" s="121" t="s">
        <v>37</v>
      </c>
      <c r="C142" s="121"/>
      <c r="D142" s="19">
        <f>((1000*$D$72/1.73)*D140)/(3*$D$75-D140)</f>
        <v>36040.462427745668</v>
      </c>
      <c r="E142" s="11"/>
      <c r="F142" s="121" t="s">
        <v>13</v>
      </c>
      <c r="G142" s="121"/>
      <c r="H142" s="121"/>
      <c r="I142" s="121"/>
      <c r="J142" s="121"/>
      <c r="K142" s="121"/>
      <c r="L142" s="121"/>
    </row>
    <row r="143" spans="2:13" ht="15.75" x14ac:dyDescent="0.3">
      <c r="B143" s="122" t="s">
        <v>34</v>
      </c>
      <c r="C143" s="122"/>
      <c r="D143" s="24">
        <f>$D$74*3*D140/(6*$D$75-D140)</f>
        <v>59.598031145931074</v>
      </c>
      <c r="F143" s="122" t="s">
        <v>39</v>
      </c>
      <c r="G143" s="122"/>
      <c r="H143" s="122"/>
      <c r="I143" s="122"/>
      <c r="J143" s="122"/>
      <c r="K143" s="122"/>
      <c r="L143" s="122"/>
    </row>
    <row r="144" spans="2:13" x14ac:dyDescent="0.2">
      <c r="B144" s="120" t="s">
        <v>4</v>
      </c>
      <c r="C144" s="120"/>
      <c r="D144" s="20">
        <f>D141/($D$78*1000)-1</f>
        <v>5.0067437379576107</v>
      </c>
      <c r="F144" s="120" t="s">
        <v>5</v>
      </c>
      <c r="G144" s="120"/>
      <c r="H144" s="120"/>
      <c r="I144" s="120"/>
      <c r="J144" s="120"/>
      <c r="K144" s="120"/>
      <c r="L144" s="120"/>
    </row>
    <row r="145" spans="1:13" x14ac:dyDescent="0.2">
      <c r="F145" s="119"/>
      <c r="G145" s="119"/>
      <c r="H145" s="119"/>
      <c r="I145" s="119"/>
      <c r="J145" s="119"/>
      <c r="K145" s="119"/>
      <c r="L145" s="119"/>
    </row>
    <row r="146" spans="1:13" x14ac:dyDescent="0.2">
      <c r="B146" s="120" t="s">
        <v>15</v>
      </c>
      <c r="C146" s="120"/>
      <c r="D146" s="66">
        <f>D143/$D$76</f>
        <v>2.9799015572965537</v>
      </c>
      <c r="F146" s="96" t="s">
        <v>1</v>
      </c>
      <c r="H146" s="13"/>
      <c r="I146" s="21"/>
      <c r="J146" s="10"/>
    </row>
    <row r="147" spans="1:13" x14ac:dyDescent="0.2">
      <c r="B147" s="64"/>
      <c r="C147" s="64"/>
      <c r="D147" s="25" t="s">
        <v>0</v>
      </c>
      <c r="E147" s="64"/>
      <c r="F147" s="64"/>
      <c r="G147" s="64"/>
      <c r="H147" s="26"/>
      <c r="I147" s="27"/>
      <c r="J147" s="28"/>
      <c r="K147" s="29"/>
      <c r="L147" s="64"/>
    </row>
    <row r="148" spans="1:13" x14ac:dyDescent="0.2">
      <c r="E148" s="64"/>
      <c r="F148" s="64"/>
      <c r="G148" s="64"/>
      <c r="H148" s="26"/>
      <c r="I148" s="27"/>
      <c r="J148" s="28"/>
      <c r="K148" s="29"/>
      <c r="L148" s="64"/>
    </row>
    <row r="149" spans="1:13" ht="15.75" x14ac:dyDescent="0.3">
      <c r="B149" s="110" t="s">
        <v>45</v>
      </c>
      <c r="C149" s="110"/>
      <c r="D149" s="31">
        <f>0.6*D143</f>
        <v>35.758818687558644</v>
      </c>
      <c r="E149" s="64"/>
      <c r="F149" s="104" t="s">
        <v>47</v>
      </c>
      <c r="G149" s="64"/>
      <c r="H149" s="26"/>
      <c r="I149" s="27"/>
      <c r="J149" s="28"/>
      <c r="K149" s="29"/>
      <c r="L149" s="64"/>
    </row>
    <row r="150" spans="1:13" x14ac:dyDescent="0.2">
      <c r="B150" s="111" t="s">
        <v>46</v>
      </c>
      <c r="C150" s="111"/>
      <c r="D150" s="31">
        <f>0.6*D146</f>
        <v>1.7879409343779322</v>
      </c>
      <c r="E150" s="64"/>
      <c r="F150" s="104" t="s">
        <v>48</v>
      </c>
      <c r="G150" s="64"/>
      <c r="H150" s="26"/>
      <c r="I150" s="27"/>
      <c r="J150" s="28"/>
      <c r="K150" s="29"/>
      <c r="L150" s="64"/>
    </row>
    <row r="151" spans="1:13" s="64" customFormat="1" x14ac:dyDescent="0.2">
      <c r="B151" s="22"/>
      <c r="C151" s="22"/>
      <c r="D151" s="22"/>
      <c r="E151" s="22"/>
      <c r="F151" s="22"/>
      <c r="G151" s="22"/>
      <c r="H151" s="22"/>
      <c r="I151" s="22"/>
      <c r="J151" s="22"/>
      <c r="K151" s="22"/>
      <c r="L151" s="22"/>
      <c r="M151" s="22"/>
    </row>
    <row r="152" spans="1:13" ht="20.25" x14ac:dyDescent="0.3">
      <c r="A152" s="22"/>
      <c r="B152" s="114"/>
      <c r="C152" s="114"/>
      <c r="D152" s="114"/>
      <c r="E152" s="114"/>
      <c r="F152" s="114"/>
      <c r="G152" s="114"/>
      <c r="H152" s="114"/>
      <c r="I152" s="114"/>
      <c r="J152" s="114"/>
      <c r="K152" s="114"/>
      <c r="L152" s="114"/>
    </row>
    <row r="153" spans="1:13" ht="31.5" customHeight="1" x14ac:dyDescent="0.2">
      <c r="A153" s="22"/>
      <c r="B153" s="115"/>
      <c r="C153" s="115"/>
      <c r="D153" s="36"/>
      <c r="E153" s="46"/>
      <c r="F153" s="116"/>
      <c r="G153" s="116"/>
      <c r="H153" s="116"/>
      <c r="I153" s="116"/>
      <c r="J153" s="116"/>
      <c r="K153" s="116"/>
      <c r="L153" s="116"/>
    </row>
    <row r="154" spans="1:13" ht="28.5" customHeight="1" x14ac:dyDescent="0.2">
      <c r="A154" s="22"/>
      <c r="B154" s="117"/>
      <c r="C154" s="117"/>
      <c r="D154" s="37"/>
      <c r="E154" s="47"/>
      <c r="F154" s="117"/>
      <c r="G154" s="117"/>
      <c r="H154" s="117"/>
      <c r="I154" s="117"/>
      <c r="J154" s="117"/>
      <c r="K154" s="117"/>
      <c r="L154" s="117"/>
    </row>
    <row r="155" spans="1:13" ht="16.5" customHeight="1" x14ac:dyDescent="0.2">
      <c r="A155" s="22"/>
      <c r="B155" s="118"/>
      <c r="C155" s="118"/>
      <c r="D155" s="38"/>
      <c r="E155" s="46"/>
      <c r="F155" s="118"/>
      <c r="G155" s="118"/>
      <c r="H155" s="118"/>
      <c r="I155" s="118"/>
      <c r="J155" s="118"/>
      <c r="K155" s="118"/>
      <c r="L155" s="118"/>
    </row>
    <row r="156" spans="1:13" x14ac:dyDescent="0.2">
      <c r="A156" s="22"/>
      <c r="B156" s="110"/>
      <c r="C156" s="110"/>
      <c r="D156" s="39"/>
      <c r="E156" s="22"/>
      <c r="F156" s="110"/>
      <c r="G156" s="110"/>
      <c r="H156" s="110"/>
      <c r="I156" s="110"/>
      <c r="J156" s="110"/>
      <c r="K156" s="110"/>
      <c r="L156" s="110"/>
    </row>
    <row r="157" spans="1:13" x14ac:dyDescent="0.2">
      <c r="A157" s="22"/>
      <c r="B157" s="112"/>
      <c r="C157" s="112"/>
      <c r="D157" s="48"/>
      <c r="E157" s="22"/>
      <c r="F157" s="112"/>
      <c r="G157" s="112"/>
      <c r="H157" s="112"/>
      <c r="I157" s="112"/>
      <c r="J157" s="112"/>
      <c r="K157" s="112"/>
      <c r="L157" s="112"/>
    </row>
    <row r="158" spans="1:13" x14ac:dyDescent="0.2">
      <c r="A158" s="22"/>
      <c r="B158" s="22"/>
      <c r="C158" s="22"/>
      <c r="D158" s="22"/>
      <c r="E158" s="22"/>
      <c r="F158" s="113"/>
      <c r="G158" s="113"/>
      <c r="H158" s="113"/>
      <c r="I158" s="113"/>
      <c r="J158" s="113"/>
      <c r="K158" s="113"/>
      <c r="L158" s="113"/>
    </row>
    <row r="159" spans="1:13" x14ac:dyDescent="0.2">
      <c r="A159" s="22"/>
      <c r="B159" s="112"/>
      <c r="C159" s="112"/>
      <c r="D159" s="39"/>
      <c r="E159" s="22"/>
      <c r="F159" s="23"/>
      <c r="G159" s="22"/>
      <c r="H159" s="42"/>
      <c r="I159" s="49"/>
      <c r="J159" s="35"/>
      <c r="K159" s="22"/>
      <c r="L159" s="22"/>
    </row>
    <row r="160" spans="1:13" x14ac:dyDescent="0.2">
      <c r="A160" s="22"/>
      <c r="B160" s="22"/>
      <c r="C160" s="22"/>
      <c r="D160" s="41"/>
      <c r="E160" s="22"/>
      <c r="F160" s="22"/>
      <c r="G160" s="22"/>
      <c r="H160" s="42"/>
      <c r="I160" s="43"/>
      <c r="J160" s="35"/>
      <c r="K160" s="44"/>
      <c r="L160" s="22"/>
    </row>
    <row r="161" spans="1:13" x14ac:dyDescent="0.2">
      <c r="A161" s="22"/>
      <c r="B161" s="22"/>
      <c r="C161" s="22"/>
      <c r="D161" s="22"/>
      <c r="E161" s="22"/>
      <c r="F161" s="22"/>
      <c r="G161" s="22"/>
      <c r="H161" s="42"/>
      <c r="I161" s="43"/>
      <c r="J161" s="35"/>
      <c r="K161" s="44"/>
      <c r="L161" s="22"/>
    </row>
    <row r="162" spans="1:13" x14ac:dyDescent="0.2">
      <c r="A162" s="22"/>
      <c r="B162" s="110"/>
      <c r="C162" s="110"/>
      <c r="D162" s="45"/>
      <c r="E162" s="22"/>
      <c r="F162" s="23"/>
      <c r="G162" s="22"/>
      <c r="H162" s="42"/>
      <c r="I162" s="43"/>
      <c r="J162" s="35"/>
      <c r="K162" s="44"/>
      <c r="L162" s="22"/>
    </row>
    <row r="163" spans="1:13" x14ac:dyDescent="0.2">
      <c r="A163" s="22"/>
      <c r="B163" s="111"/>
      <c r="C163" s="111"/>
      <c r="D163" s="45"/>
      <c r="E163" s="22"/>
      <c r="F163" s="23"/>
      <c r="G163" s="22"/>
      <c r="H163" s="42"/>
      <c r="I163" s="43"/>
      <c r="J163" s="35"/>
      <c r="K163" s="44"/>
      <c r="L163" s="22"/>
    </row>
    <row r="164" spans="1:13" s="64" customFormat="1" x14ac:dyDescent="0.2">
      <c r="A164" s="22"/>
      <c r="B164" s="22"/>
      <c r="C164" s="22"/>
      <c r="D164" s="22"/>
      <c r="E164" s="22"/>
      <c r="F164" s="22"/>
      <c r="G164" s="22"/>
      <c r="H164" s="22"/>
      <c r="I164" s="22"/>
      <c r="J164" s="22"/>
      <c r="K164" s="22"/>
      <c r="L164" s="22"/>
      <c r="M164" s="22"/>
    </row>
    <row r="165" spans="1:13" ht="20.25" x14ac:dyDescent="0.3">
      <c r="A165" s="22"/>
      <c r="B165" s="114"/>
      <c r="C165" s="114"/>
      <c r="D165" s="114"/>
      <c r="E165" s="114"/>
      <c r="F165" s="114"/>
      <c r="G165" s="114"/>
      <c r="H165" s="114"/>
      <c r="I165" s="114"/>
      <c r="J165" s="114"/>
      <c r="K165" s="114"/>
      <c r="L165" s="114"/>
    </row>
    <row r="166" spans="1:13" ht="31.5" customHeight="1" x14ac:dyDescent="0.2">
      <c r="A166" s="22"/>
      <c r="B166" s="115"/>
      <c r="C166" s="115"/>
      <c r="D166" s="36"/>
      <c r="E166" s="46"/>
      <c r="F166" s="116"/>
      <c r="G166" s="116"/>
      <c r="H166" s="116"/>
      <c r="I166" s="116"/>
      <c r="J166" s="116"/>
      <c r="K166" s="116"/>
      <c r="L166" s="116"/>
    </row>
    <row r="167" spans="1:13" ht="28.5" customHeight="1" x14ac:dyDescent="0.2">
      <c r="A167" s="22"/>
      <c r="B167" s="117"/>
      <c r="C167" s="117"/>
      <c r="D167" s="37"/>
      <c r="E167" s="47"/>
      <c r="F167" s="117"/>
      <c r="G167" s="117"/>
      <c r="H167" s="117"/>
      <c r="I167" s="117"/>
      <c r="J167" s="117"/>
      <c r="K167" s="117"/>
      <c r="L167" s="117"/>
    </row>
    <row r="168" spans="1:13" ht="16.5" customHeight="1" x14ac:dyDescent="0.2">
      <c r="A168" s="22"/>
      <c r="B168" s="118"/>
      <c r="C168" s="118"/>
      <c r="D168" s="38"/>
      <c r="E168" s="46"/>
      <c r="F168" s="118"/>
      <c r="G168" s="118"/>
      <c r="H168" s="118"/>
      <c r="I168" s="118"/>
      <c r="J168" s="118"/>
      <c r="K168" s="118"/>
      <c r="L168" s="118"/>
    </row>
    <row r="169" spans="1:13" x14ac:dyDescent="0.2">
      <c r="A169" s="22"/>
      <c r="B169" s="110"/>
      <c r="C169" s="110"/>
      <c r="D169" s="39"/>
      <c r="E169" s="22"/>
      <c r="F169" s="110"/>
      <c r="G169" s="110"/>
      <c r="H169" s="110"/>
      <c r="I169" s="110"/>
      <c r="J169" s="110"/>
      <c r="K169" s="110"/>
      <c r="L169" s="110"/>
    </row>
    <row r="170" spans="1:13" x14ac:dyDescent="0.2">
      <c r="A170" s="22"/>
      <c r="B170" s="112"/>
      <c r="C170" s="112"/>
      <c r="D170" s="48"/>
      <c r="E170" s="22"/>
      <c r="F170" s="112"/>
      <c r="G170" s="112"/>
      <c r="H170" s="112"/>
      <c r="I170" s="112"/>
      <c r="J170" s="112"/>
      <c r="K170" s="112"/>
      <c r="L170" s="112"/>
    </row>
    <row r="171" spans="1:13" x14ac:dyDescent="0.2">
      <c r="A171" s="22"/>
      <c r="B171" s="22"/>
      <c r="C171" s="22"/>
      <c r="D171" s="22"/>
      <c r="E171" s="22"/>
      <c r="F171" s="113"/>
      <c r="G171" s="113"/>
      <c r="H171" s="113"/>
      <c r="I171" s="113"/>
      <c r="J171" s="113"/>
      <c r="K171" s="113"/>
      <c r="L171" s="113"/>
    </row>
    <row r="172" spans="1:13" x14ac:dyDescent="0.2">
      <c r="A172" s="22"/>
      <c r="B172" s="112"/>
      <c r="C172" s="112"/>
      <c r="D172" s="39"/>
      <c r="E172" s="22"/>
      <c r="F172" s="23"/>
      <c r="G172" s="22"/>
      <c r="H172" s="42"/>
      <c r="I172" s="49"/>
      <c r="J172" s="35"/>
      <c r="K172" s="22"/>
      <c r="L172" s="22"/>
    </row>
    <row r="173" spans="1:13" x14ac:dyDescent="0.2">
      <c r="A173" s="22"/>
      <c r="B173" s="22"/>
      <c r="C173" s="22"/>
      <c r="D173" s="41"/>
      <c r="E173" s="22"/>
      <c r="F173" s="22"/>
      <c r="G173" s="22"/>
      <c r="H173" s="42"/>
      <c r="I173" s="43"/>
      <c r="J173" s="35"/>
      <c r="K173" s="44"/>
      <c r="L173" s="22"/>
    </row>
    <row r="174" spans="1:13" x14ac:dyDescent="0.2">
      <c r="A174" s="22"/>
      <c r="B174" s="22"/>
      <c r="C174" s="22"/>
      <c r="D174" s="22"/>
      <c r="E174" s="22"/>
      <c r="F174" s="22"/>
      <c r="G174" s="22"/>
      <c r="H174" s="42"/>
      <c r="I174" s="43"/>
      <c r="J174" s="35"/>
      <c r="K174" s="44"/>
      <c r="L174" s="22"/>
    </row>
    <row r="175" spans="1:13" x14ac:dyDescent="0.2">
      <c r="A175" s="22"/>
      <c r="B175" s="110"/>
      <c r="C175" s="110"/>
      <c r="D175" s="45"/>
      <c r="E175" s="22"/>
      <c r="F175" s="23"/>
      <c r="G175" s="22"/>
      <c r="H175" s="42"/>
      <c r="I175" s="43"/>
      <c r="J175" s="35"/>
      <c r="K175" s="44"/>
      <c r="L175" s="22"/>
    </row>
    <row r="176" spans="1:13" x14ac:dyDescent="0.2">
      <c r="A176" s="22"/>
      <c r="B176" s="111"/>
      <c r="C176" s="111"/>
      <c r="D176" s="45"/>
      <c r="E176" s="22"/>
      <c r="F176" s="23"/>
      <c r="G176" s="22"/>
      <c r="H176" s="42"/>
      <c r="I176" s="43"/>
      <c r="J176" s="35"/>
      <c r="K176" s="44"/>
      <c r="L176" s="22"/>
    </row>
    <row r="177" spans="1:13" s="64" customFormat="1" x14ac:dyDescent="0.2">
      <c r="A177" s="22"/>
      <c r="B177" s="22"/>
      <c r="C177" s="22"/>
      <c r="D177" s="22"/>
      <c r="E177" s="22"/>
      <c r="F177" s="22"/>
      <c r="G177" s="22"/>
      <c r="H177" s="22"/>
      <c r="I177" s="22"/>
      <c r="J177" s="22"/>
      <c r="K177" s="22"/>
      <c r="L177" s="22"/>
      <c r="M177" s="22"/>
    </row>
    <row r="178" spans="1:13" x14ac:dyDescent="0.2">
      <c r="B178" s="22"/>
      <c r="C178" s="22"/>
      <c r="D178" s="22"/>
      <c r="E178" s="22"/>
      <c r="F178" s="22"/>
      <c r="G178" s="22"/>
      <c r="H178" s="22"/>
      <c r="I178" s="22"/>
      <c r="J178" s="22"/>
      <c r="K178" s="22"/>
      <c r="L178" s="22"/>
      <c r="M178" s="22"/>
    </row>
    <row r="179" spans="1:13" x14ac:dyDescent="0.2">
      <c r="B179" s="22"/>
      <c r="C179" s="22"/>
      <c r="D179" s="22"/>
      <c r="E179" s="22"/>
      <c r="F179" s="22"/>
      <c r="G179" s="22"/>
      <c r="H179" s="22"/>
      <c r="I179" s="22"/>
      <c r="J179" s="22"/>
      <c r="K179" s="22"/>
      <c r="L179" s="22"/>
      <c r="M179" s="22"/>
    </row>
  </sheetData>
  <sheetProtection password="DB25" sheet="1" objects="1" scenarios="1"/>
  <mergeCells count="123">
    <mergeCell ref="B6:L6"/>
    <mergeCell ref="H9:L9"/>
    <mergeCell ref="B13:L13"/>
    <mergeCell ref="O20:AC20"/>
    <mergeCell ref="O21:AC21"/>
    <mergeCell ref="W32:AC33"/>
    <mergeCell ref="B75:C75"/>
    <mergeCell ref="F75:L75"/>
    <mergeCell ref="B76:C76"/>
    <mergeCell ref="B77:C77"/>
    <mergeCell ref="B78:C78"/>
    <mergeCell ref="B83:L83"/>
    <mergeCell ref="B72:C72"/>
    <mergeCell ref="F72:L72"/>
    <mergeCell ref="B73:C73"/>
    <mergeCell ref="F73:L73"/>
    <mergeCell ref="B74:C74"/>
    <mergeCell ref="F74:L74"/>
    <mergeCell ref="B91:C91"/>
    <mergeCell ref="F91:L91"/>
    <mergeCell ref="B92:C92"/>
    <mergeCell ref="F92:L92"/>
    <mergeCell ref="F93:L93"/>
    <mergeCell ref="B94:C94"/>
    <mergeCell ref="B87:L87"/>
    <mergeCell ref="B88:C88"/>
    <mergeCell ref="F88:L88"/>
    <mergeCell ref="B89:C89"/>
    <mergeCell ref="F89:L89"/>
    <mergeCell ref="B90:C90"/>
    <mergeCell ref="F90:L90"/>
    <mergeCell ref="B103:C103"/>
    <mergeCell ref="F103:L103"/>
    <mergeCell ref="B104:C104"/>
    <mergeCell ref="F104:L104"/>
    <mergeCell ref="B105:C105"/>
    <mergeCell ref="F105:L105"/>
    <mergeCell ref="B97:C97"/>
    <mergeCell ref="B98:C98"/>
    <mergeCell ref="B100:L100"/>
    <mergeCell ref="B101:C101"/>
    <mergeCell ref="F101:L101"/>
    <mergeCell ref="B102:C102"/>
    <mergeCell ref="F102:L102"/>
    <mergeCell ref="B115:C115"/>
    <mergeCell ref="F115:L115"/>
    <mergeCell ref="B116:C116"/>
    <mergeCell ref="F116:L116"/>
    <mergeCell ref="B117:C117"/>
    <mergeCell ref="F117:L117"/>
    <mergeCell ref="F106:L106"/>
    <mergeCell ref="B107:C107"/>
    <mergeCell ref="B110:C110"/>
    <mergeCell ref="B111:C111"/>
    <mergeCell ref="B113:L113"/>
    <mergeCell ref="B114:C114"/>
    <mergeCell ref="F114:L114"/>
    <mergeCell ref="B126:L126"/>
    <mergeCell ref="B127:C127"/>
    <mergeCell ref="F127:L127"/>
    <mergeCell ref="B128:C128"/>
    <mergeCell ref="F128:L128"/>
    <mergeCell ref="B129:C129"/>
    <mergeCell ref="F129:L129"/>
    <mergeCell ref="B118:C118"/>
    <mergeCell ref="F118:L118"/>
    <mergeCell ref="F119:L119"/>
    <mergeCell ref="B120:C120"/>
    <mergeCell ref="B123:C123"/>
    <mergeCell ref="B124:C124"/>
    <mergeCell ref="B136:C136"/>
    <mergeCell ref="B137:C137"/>
    <mergeCell ref="B139:L139"/>
    <mergeCell ref="B140:C140"/>
    <mergeCell ref="F140:L140"/>
    <mergeCell ref="B141:C141"/>
    <mergeCell ref="F141:L141"/>
    <mergeCell ref="B130:C130"/>
    <mergeCell ref="F130:L130"/>
    <mergeCell ref="B131:C131"/>
    <mergeCell ref="F131:L131"/>
    <mergeCell ref="F132:L132"/>
    <mergeCell ref="B133:C133"/>
    <mergeCell ref="F145:L145"/>
    <mergeCell ref="B146:C146"/>
    <mergeCell ref="B149:C149"/>
    <mergeCell ref="B150:C150"/>
    <mergeCell ref="B152:L152"/>
    <mergeCell ref="B153:C153"/>
    <mergeCell ref="F153:L153"/>
    <mergeCell ref="B142:C142"/>
    <mergeCell ref="F142:L142"/>
    <mergeCell ref="B143:C143"/>
    <mergeCell ref="F143:L143"/>
    <mergeCell ref="B144:C144"/>
    <mergeCell ref="F144:L144"/>
    <mergeCell ref="B157:C157"/>
    <mergeCell ref="F157:L157"/>
    <mergeCell ref="F158:L158"/>
    <mergeCell ref="B159:C159"/>
    <mergeCell ref="B162:C162"/>
    <mergeCell ref="B163:C163"/>
    <mergeCell ref="B154:C154"/>
    <mergeCell ref="F154:L154"/>
    <mergeCell ref="B155:C155"/>
    <mergeCell ref="F155:L155"/>
    <mergeCell ref="B156:C156"/>
    <mergeCell ref="F156:L156"/>
    <mergeCell ref="B175:C175"/>
    <mergeCell ref="B176:C176"/>
    <mergeCell ref="B169:C169"/>
    <mergeCell ref="F169:L169"/>
    <mergeCell ref="B170:C170"/>
    <mergeCell ref="F170:L170"/>
    <mergeCell ref="F171:L171"/>
    <mergeCell ref="B172:C172"/>
    <mergeCell ref="B165:L165"/>
    <mergeCell ref="B166:C166"/>
    <mergeCell ref="F166:L166"/>
    <mergeCell ref="B167:C167"/>
    <mergeCell ref="F167:L167"/>
    <mergeCell ref="B168:C168"/>
    <mergeCell ref="F168:L168"/>
  </mergeCells>
  <conditionalFormatting sqref="S26">
    <cfRule type="cellIs" dxfId="14" priority="5" operator="greaterThan">
      <formula>$S$33</formula>
    </cfRule>
  </conditionalFormatting>
  <conditionalFormatting sqref="S27">
    <cfRule type="cellIs" dxfId="13" priority="4" operator="greaterThan">
      <formula>$S$33</formula>
    </cfRule>
  </conditionalFormatting>
  <conditionalFormatting sqref="S28">
    <cfRule type="cellIs" dxfId="12" priority="3" operator="greaterThan">
      <formula>$S$33</formula>
    </cfRule>
  </conditionalFormatting>
  <conditionalFormatting sqref="S29">
    <cfRule type="cellIs" dxfId="11" priority="2" operator="greaterThan">
      <formula>$S$33</formula>
    </cfRule>
  </conditionalFormatting>
  <conditionalFormatting sqref="S30">
    <cfRule type="cellIs" dxfId="10" priority="1" operator="greaterThan">
      <formula>$S$33</formula>
    </cfRule>
  </conditionalFormatting>
  <printOptions horizontalCentered="1"/>
  <pageMargins left="0.75" right="0.6" top="0.25" bottom="0.25" header="0.25" footer="0.25"/>
  <pageSetup scale="57" fitToHeight="2" orientation="portrait" r:id="rId1"/>
  <headerFooter>
    <oddFooter>Page &amp;P of &amp;N</oddFooter>
  </headerFooter>
  <rowBreaks count="2" manualBreakCount="2">
    <brk id="79" max="16383" man="1"/>
    <brk id="155"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9"/>
  <sheetViews>
    <sheetView zoomScaleNormal="100" zoomScaleSheetLayoutView="100" workbookViewId="0">
      <selection activeCell="A120" sqref="A120"/>
    </sheetView>
  </sheetViews>
  <sheetFormatPr defaultRowHeight="12.75" x14ac:dyDescent="0.2"/>
  <cols>
    <col min="1" max="1" width="2.5703125" customWidth="1"/>
    <col min="2" max="2" width="22.7109375" customWidth="1"/>
    <col min="3" max="3" width="38.28515625" customWidth="1"/>
    <col min="4" max="4" width="17.5703125" customWidth="1"/>
    <col min="5" max="5" width="2.140625" customWidth="1"/>
    <col min="7" max="7" width="9.140625" customWidth="1"/>
    <col min="9" max="9" width="9.140625" customWidth="1"/>
    <col min="11" max="11" width="15.85546875" customWidth="1"/>
    <col min="12" max="12" width="9.140625" customWidth="1"/>
    <col min="13" max="13" width="2.5703125" customWidth="1"/>
    <col min="16" max="16" width="2" customWidth="1"/>
    <col min="18" max="18" width="1.7109375" customWidth="1"/>
    <col min="19" max="19" width="12.140625" customWidth="1"/>
    <col min="20" max="20" width="1.85546875" customWidth="1"/>
    <col min="21" max="21" width="12.140625" customWidth="1"/>
    <col min="22" max="22" width="1.42578125" customWidth="1"/>
    <col min="23" max="23" width="17.42578125" customWidth="1"/>
    <col min="24" max="24" width="1.28515625" customWidth="1"/>
    <col min="25" max="25" width="17.28515625" style="62" customWidth="1"/>
    <col min="26" max="26" width="1.85546875" style="62" customWidth="1"/>
    <col min="27" max="27" width="15.85546875" customWidth="1"/>
    <col min="28" max="28" width="3" customWidth="1"/>
  </cols>
  <sheetData>
    <row r="1" spans="2:12" ht="15" x14ac:dyDescent="0.25">
      <c r="B1" s="7"/>
      <c r="C1" s="7"/>
      <c r="D1" s="7"/>
      <c r="E1" s="7"/>
      <c r="F1" s="7"/>
      <c r="G1" s="7"/>
      <c r="H1" s="7"/>
      <c r="I1" s="7"/>
      <c r="J1" s="7"/>
      <c r="K1" s="7"/>
      <c r="L1" s="7"/>
    </row>
    <row r="3" spans="2:12" ht="36" x14ac:dyDescent="0.55000000000000004">
      <c r="B3" s="8" t="s">
        <v>20</v>
      </c>
      <c r="C3" s="9"/>
      <c r="D3" s="9"/>
      <c r="E3" s="9"/>
      <c r="F3" s="9"/>
      <c r="G3" s="9"/>
      <c r="H3" s="9"/>
      <c r="I3" s="9"/>
      <c r="J3" s="9"/>
      <c r="K3" s="9"/>
      <c r="L3" s="9"/>
    </row>
    <row r="4" spans="2:12" ht="18.75" x14ac:dyDescent="0.3">
      <c r="B4" s="14" t="s">
        <v>21</v>
      </c>
      <c r="C4" s="14"/>
      <c r="D4" s="14"/>
      <c r="E4" s="14"/>
      <c r="F4" s="14"/>
      <c r="G4" s="15"/>
      <c r="H4" s="6"/>
      <c r="I4" s="6"/>
      <c r="J4" s="6"/>
      <c r="K4" s="6"/>
      <c r="L4" s="6" t="s">
        <v>22</v>
      </c>
    </row>
    <row r="5" spans="2:12" ht="26.25" x14ac:dyDescent="0.4">
      <c r="B5" s="50"/>
      <c r="C5" s="50"/>
      <c r="D5" s="50"/>
      <c r="E5" s="50"/>
      <c r="F5" s="50"/>
      <c r="G5" s="50"/>
      <c r="H5" s="50"/>
      <c r="I5" s="50"/>
      <c r="J5" s="50"/>
      <c r="K5" s="50"/>
      <c r="L5" s="50"/>
    </row>
    <row r="6" spans="2:12" ht="26.25" x14ac:dyDescent="0.4">
      <c r="B6" s="134" t="s">
        <v>121</v>
      </c>
      <c r="C6" s="134"/>
      <c r="D6" s="134"/>
      <c r="E6" s="134"/>
      <c r="F6" s="134"/>
      <c r="G6" s="134"/>
      <c r="H6" s="134"/>
      <c r="I6" s="134"/>
      <c r="J6" s="134"/>
      <c r="K6" s="134"/>
      <c r="L6" s="134"/>
    </row>
    <row r="7" spans="2:12" ht="44.25" customHeight="1" x14ac:dyDescent="0.4">
      <c r="B7" s="57" t="s">
        <v>58</v>
      </c>
      <c r="C7" s="58"/>
      <c r="D7" s="58"/>
      <c r="E7" s="58"/>
      <c r="F7" s="58"/>
      <c r="G7" s="58"/>
      <c r="H7" s="58"/>
      <c r="I7" s="58"/>
      <c r="J7" s="58"/>
      <c r="K7" s="58"/>
      <c r="L7" s="58"/>
    </row>
    <row r="8" spans="2:12" s="62" customFormat="1" ht="4.5" customHeight="1" x14ac:dyDescent="0.4">
      <c r="B8" s="53"/>
      <c r="C8" s="50"/>
      <c r="D8" s="50"/>
      <c r="E8" s="50"/>
      <c r="F8" s="50"/>
      <c r="G8" s="50"/>
      <c r="H8" s="50"/>
      <c r="I8" s="50"/>
      <c r="J8" s="50"/>
      <c r="K8" s="50"/>
      <c r="L8" s="50"/>
    </row>
    <row r="9" spans="2:12" ht="18.75" x14ac:dyDescent="0.3">
      <c r="B9" s="55" t="s">
        <v>49</v>
      </c>
      <c r="C9" s="83" t="s">
        <v>127</v>
      </c>
      <c r="D9" s="51"/>
      <c r="E9" s="51"/>
      <c r="F9" s="56" t="s">
        <v>52</v>
      </c>
      <c r="G9" s="56"/>
      <c r="H9" s="135" t="s">
        <v>124</v>
      </c>
      <c r="I9" s="135"/>
      <c r="J9" s="135"/>
      <c r="K9" s="135"/>
      <c r="L9" s="135"/>
    </row>
    <row r="10" spans="2:12" ht="18.75" x14ac:dyDescent="0.3">
      <c r="B10" s="55" t="s">
        <v>50</v>
      </c>
      <c r="C10" s="83" t="s">
        <v>128</v>
      </c>
      <c r="D10" s="51"/>
      <c r="E10" s="51"/>
      <c r="F10" s="51"/>
      <c r="G10" s="52"/>
      <c r="H10" s="33"/>
      <c r="I10" s="33"/>
      <c r="J10" s="33"/>
      <c r="K10" s="33"/>
      <c r="L10" s="33"/>
    </row>
    <row r="11" spans="2:12" ht="18.75" x14ac:dyDescent="0.3">
      <c r="B11" s="55" t="s">
        <v>51</v>
      </c>
      <c r="C11" s="84" t="s">
        <v>126</v>
      </c>
      <c r="D11" s="51"/>
      <c r="E11" s="51"/>
      <c r="F11" s="51"/>
      <c r="G11" s="52"/>
      <c r="H11" s="33"/>
      <c r="I11" s="33"/>
      <c r="J11" s="33"/>
      <c r="K11" s="33"/>
      <c r="L11" s="33"/>
    </row>
    <row r="12" spans="2:12" ht="39" customHeight="1" x14ac:dyDescent="0.2"/>
    <row r="13" spans="2:12" ht="21" x14ac:dyDescent="0.35">
      <c r="B13" s="136" t="s">
        <v>57</v>
      </c>
      <c r="C13" s="136"/>
      <c r="D13" s="136"/>
      <c r="E13" s="136"/>
      <c r="F13" s="136"/>
      <c r="G13" s="136"/>
      <c r="H13" s="136"/>
      <c r="I13" s="136"/>
      <c r="J13" s="136"/>
      <c r="K13" s="136"/>
      <c r="L13" s="136"/>
    </row>
    <row r="20" spans="15:29" x14ac:dyDescent="0.2">
      <c r="O20" s="137" t="s">
        <v>59</v>
      </c>
      <c r="P20" s="137"/>
      <c r="Q20" s="137"/>
      <c r="R20" s="137"/>
      <c r="S20" s="137"/>
      <c r="T20" s="137"/>
      <c r="U20" s="137"/>
      <c r="V20" s="137"/>
      <c r="W20" s="137"/>
      <c r="X20" s="137"/>
      <c r="Y20" s="137"/>
      <c r="Z20" s="137"/>
      <c r="AA20" s="137"/>
      <c r="AB20" s="137"/>
      <c r="AC20" s="137"/>
    </row>
    <row r="21" spans="15:29" x14ac:dyDescent="0.2">
      <c r="O21" s="137" t="s">
        <v>90</v>
      </c>
      <c r="P21" s="137"/>
      <c r="Q21" s="137"/>
      <c r="R21" s="137"/>
      <c r="S21" s="137"/>
      <c r="T21" s="137"/>
      <c r="U21" s="137"/>
      <c r="V21" s="137"/>
      <c r="W21" s="137"/>
      <c r="X21" s="137"/>
      <c r="Y21" s="137"/>
      <c r="Z21" s="137"/>
      <c r="AA21" s="137"/>
      <c r="AB21" s="137"/>
      <c r="AC21" s="137"/>
    </row>
    <row r="22" spans="15:29" x14ac:dyDescent="0.2">
      <c r="O22" s="62"/>
      <c r="P22" s="62"/>
      <c r="Q22" s="62"/>
      <c r="R22" s="70"/>
      <c r="S22" s="62"/>
      <c r="T22" s="70"/>
      <c r="U22" s="62"/>
      <c r="V22" s="70"/>
      <c r="W22" s="62"/>
      <c r="X22" s="70"/>
      <c r="AA22" s="62"/>
    </row>
    <row r="23" spans="15:29" x14ac:dyDescent="0.2">
      <c r="O23" s="74"/>
      <c r="P23" s="75"/>
      <c r="Q23" s="76" t="s">
        <v>7</v>
      </c>
      <c r="R23" s="77"/>
      <c r="S23" s="76" t="s">
        <v>9</v>
      </c>
      <c r="T23" s="77"/>
      <c r="U23" s="76" t="s">
        <v>16</v>
      </c>
      <c r="V23" s="77"/>
      <c r="W23" s="76" t="s">
        <v>18</v>
      </c>
      <c r="X23" s="77"/>
      <c r="Y23" s="76" t="s">
        <v>60</v>
      </c>
      <c r="Z23" s="77"/>
      <c r="AA23" s="76" t="s">
        <v>60</v>
      </c>
      <c r="AC23" s="68"/>
    </row>
    <row r="24" spans="15:29" x14ac:dyDescent="0.2">
      <c r="O24" s="76"/>
      <c r="P24" s="77"/>
      <c r="Q24" s="76" t="s">
        <v>8</v>
      </c>
      <c r="R24" s="77"/>
      <c r="S24" s="76" t="s">
        <v>12</v>
      </c>
      <c r="T24" s="77"/>
      <c r="U24" s="76" t="s">
        <v>17</v>
      </c>
      <c r="V24" s="77"/>
      <c r="W24" s="76" t="s">
        <v>19</v>
      </c>
      <c r="X24" s="77"/>
      <c r="Y24" s="76" t="s">
        <v>61</v>
      </c>
      <c r="Z24" s="77"/>
      <c r="AA24" s="76" t="s">
        <v>61</v>
      </c>
      <c r="AC24" s="76" t="s">
        <v>65</v>
      </c>
    </row>
    <row r="25" spans="15:29" x14ac:dyDescent="0.2">
      <c r="O25" s="78" t="s">
        <v>6</v>
      </c>
      <c r="P25" s="79"/>
      <c r="Q25" s="78" t="s">
        <v>13</v>
      </c>
      <c r="R25" s="79"/>
      <c r="S25" s="78" t="s">
        <v>13</v>
      </c>
      <c r="T25" s="79"/>
      <c r="U25" s="78" t="s">
        <v>1</v>
      </c>
      <c r="V25" s="79"/>
      <c r="W25" s="78" t="s">
        <v>1</v>
      </c>
      <c r="X25" s="79"/>
      <c r="Y25" s="78" t="s">
        <v>63</v>
      </c>
      <c r="Z25" s="79"/>
      <c r="AA25" s="78" t="s">
        <v>62</v>
      </c>
      <c r="AC25" s="78" t="s">
        <v>66</v>
      </c>
    </row>
    <row r="26" spans="15:29" x14ac:dyDescent="0.2">
      <c r="O26" s="63">
        <v>1</v>
      </c>
      <c r="P26" s="63"/>
      <c r="Q26" s="66">
        <f>D90</f>
        <v>1173.0703842230535</v>
      </c>
      <c r="R26" s="63"/>
      <c r="S26" s="67">
        <f>D89</f>
        <v>21115.266916014963</v>
      </c>
      <c r="T26" s="63"/>
      <c r="U26" s="80">
        <f>D91</f>
        <v>17.233332136574155</v>
      </c>
      <c r="V26" s="63"/>
      <c r="W26" s="66">
        <f>D94</f>
        <v>0.86166660682870777</v>
      </c>
      <c r="X26" s="63"/>
      <c r="Y26" s="66">
        <f>D97</f>
        <v>10.339999281944493</v>
      </c>
      <c r="Z26" s="63"/>
      <c r="AA26" s="66">
        <f>D98</f>
        <v>0.5169999640972246</v>
      </c>
      <c r="AC26" s="85" t="s">
        <v>67</v>
      </c>
    </row>
    <row r="27" spans="15:29" x14ac:dyDescent="0.2">
      <c r="O27" s="69">
        <v>2</v>
      </c>
      <c r="P27" s="69"/>
      <c r="Q27" s="71">
        <f>D103</f>
        <v>2492.7745664739887</v>
      </c>
      <c r="R27" s="69"/>
      <c r="S27" s="72">
        <f>D102</f>
        <v>22434.971098265898</v>
      </c>
      <c r="T27" s="69"/>
      <c r="U27" s="81">
        <f>D104</f>
        <v>35.480389692946787</v>
      </c>
      <c r="V27" s="69"/>
      <c r="W27" s="71">
        <f>D107</f>
        <v>1.7740194846473394</v>
      </c>
      <c r="X27" s="69"/>
      <c r="Y27" s="71">
        <f>D110</f>
        <v>21.28823381576807</v>
      </c>
      <c r="Z27" s="69"/>
      <c r="AA27" s="71">
        <f>D111</f>
        <v>1.0644116907884036</v>
      </c>
      <c r="AC27" s="86" t="s">
        <v>68</v>
      </c>
    </row>
    <row r="28" spans="15:29" x14ac:dyDescent="0.2">
      <c r="O28" s="63">
        <v>3</v>
      </c>
      <c r="P28" s="63"/>
      <c r="Q28" s="66">
        <f>D116</f>
        <v>3988.4393063583821</v>
      </c>
      <c r="R28" s="63"/>
      <c r="S28" s="67">
        <f>D115</f>
        <v>23930.635838150291</v>
      </c>
      <c r="T28" s="63"/>
      <c r="U28" s="80">
        <f>D117</f>
        <v>54.83332952546322</v>
      </c>
      <c r="V28" s="63"/>
      <c r="W28" s="66">
        <f>D120</f>
        <v>2.7416664762731608</v>
      </c>
      <c r="X28" s="63"/>
      <c r="Y28" s="66">
        <f>D123</f>
        <v>32.899997715277934</v>
      </c>
      <c r="Z28" s="63"/>
      <c r="AA28" s="66">
        <f>D124</f>
        <v>1.6449998857638966</v>
      </c>
      <c r="AC28" s="86" t="s">
        <v>69</v>
      </c>
    </row>
    <row r="29" spans="15:29" x14ac:dyDescent="0.2">
      <c r="O29" s="69">
        <v>4</v>
      </c>
      <c r="P29" s="69"/>
      <c r="Q29" s="71">
        <f>D129</f>
        <v>5697.7704376548309</v>
      </c>
      <c r="R29" s="69"/>
      <c r="S29" s="72">
        <f>D128</f>
        <v>25639.966969446741</v>
      </c>
      <c r="T29" s="69"/>
      <c r="U29" s="81">
        <f>D130</f>
        <v>75.395828097511924</v>
      </c>
      <c r="V29" s="69"/>
      <c r="W29" s="71">
        <f>D133</f>
        <v>3.7697914048755963</v>
      </c>
      <c r="X29" s="69"/>
      <c r="Y29" s="71">
        <f>D136</f>
        <v>45.23749685850715</v>
      </c>
      <c r="Z29" s="69"/>
      <c r="AA29" s="71">
        <f>D137</f>
        <v>2.2618748429253577</v>
      </c>
      <c r="AC29" s="86" t="s">
        <v>69</v>
      </c>
    </row>
    <row r="30" spans="15:29" x14ac:dyDescent="0.2">
      <c r="O30" s="63">
        <v>5</v>
      </c>
      <c r="P30" s="63"/>
      <c r="Q30" s="66">
        <f>D142</f>
        <v>7670.0755891507342</v>
      </c>
      <c r="R30" s="63"/>
      <c r="S30" s="67">
        <f>D141</f>
        <v>27612.272120942645</v>
      </c>
      <c r="T30" s="63"/>
      <c r="U30" s="80">
        <f>D143</f>
        <v>97.28493948066054</v>
      </c>
      <c r="V30" s="63"/>
      <c r="W30" s="66">
        <f>D146</f>
        <v>4.8642469740330272</v>
      </c>
      <c r="X30" s="63"/>
      <c r="Y30" s="66">
        <f>D149</f>
        <v>58.370963688396323</v>
      </c>
      <c r="Z30" s="63"/>
      <c r="AA30" s="66">
        <f>D150</f>
        <v>2.9185481844198162</v>
      </c>
      <c r="AC30" s="86" t="s">
        <v>69</v>
      </c>
    </row>
    <row r="31" spans="15:29" x14ac:dyDescent="0.2">
      <c r="O31" s="63"/>
      <c r="P31" s="63"/>
      <c r="Q31" s="63"/>
      <c r="R31" s="63"/>
      <c r="S31" s="63"/>
      <c r="T31" s="63"/>
      <c r="U31" s="63"/>
      <c r="V31" s="63"/>
      <c r="W31" s="65"/>
      <c r="X31" s="63"/>
      <c r="Y31" s="63"/>
      <c r="Z31" s="63"/>
      <c r="AA31" s="65"/>
    </row>
    <row r="32" spans="15:29" ht="12.75" customHeight="1" x14ac:dyDescent="0.2">
      <c r="O32" s="68"/>
      <c r="P32" s="68"/>
      <c r="Q32" s="73" t="s">
        <v>10</v>
      </c>
      <c r="R32" s="68"/>
      <c r="S32" s="72">
        <f>D78*1000</f>
        <v>19920</v>
      </c>
      <c r="T32" s="68"/>
      <c r="U32" s="68" t="s">
        <v>3</v>
      </c>
      <c r="V32" s="69"/>
      <c r="W32" s="138" t="s">
        <v>64</v>
      </c>
      <c r="X32" s="138"/>
      <c r="Y32" s="138"/>
      <c r="Z32" s="138"/>
      <c r="AA32" s="138"/>
      <c r="AB32" s="138"/>
      <c r="AC32" s="138"/>
    </row>
    <row r="33" spans="15:29" x14ac:dyDescent="0.2">
      <c r="O33" s="68"/>
      <c r="P33" s="68"/>
      <c r="Q33" s="73" t="s">
        <v>11</v>
      </c>
      <c r="R33" s="68"/>
      <c r="S33" s="69">
        <f>1.1*S32</f>
        <v>21912</v>
      </c>
      <c r="T33" s="68"/>
      <c r="U33" s="68" t="s">
        <v>3</v>
      </c>
      <c r="V33" s="68"/>
      <c r="W33" s="138"/>
      <c r="X33" s="138"/>
      <c r="Y33" s="138"/>
      <c r="Z33" s="138"/>
      <c r="AA33" s="138"/>
      <c r="AB33" s="138"/>
      <c r="AC33" s="138"/>
    </row>
    <row r="34" spans="15:29" ht="15" x14ac:dyDescent="0.25">
      <c r="S34" s="7"/>
      <c r="V34" s="62"/>
      <c r="W34" s="62"/>
      <c r="X34" s="62"/>
      <c r="AA34" s="62"/>
    </row>
    <row r="69" spans="1:12" ht="29.25" customHeight="1" x14ac:dyDescent="0.2"/>
    <row r="70" spans="1:12" ht="20.25" x14ac:dyDescent="0.3">
      <c r="B70" s="59" t="s">
        <v>91</v>
      </c>
      <c r="C70" s="60"/>
      <c r="D70" s="60"/>
      <c r="E70" s="60"/>
      <c r="F70" s="60"/>
      <c r="G70" s="60"/>
      <c r="H70" s="60"/>
      <c r="I70" s="60"/>
      <c r="J70" s="60"/>
      <c r="K70" s="60"/>
      <c r="L70" s="60"/>
    </row>
    <row r="71" spans="1:12" ht="12.75" customHeight="1" x14ac:dyDescent="0.3">
      <c r="B71" s="61"/>
      <c r="C71" s="23"/>
      <c r="D71" s="23"/>
      <c r="E71" s="23"/>
      <c r="F71" s="23"/>
      <c r="G71" s="23"/>
      <c r="H71" s="23"/>
      <c r="I71" s="23"/>
      <c r="J71" s="23"/>
      <c r="K71" s="23"/>
      <c r="L71" s="23"/>
    </row>
    <row r="72" spans="1:12" ht="27.75" customHeight="1" x14ac:dyDescent="0.2">
      <c r="B72" s="131" t="s">
        <v>24</v>
      </c>
      <c r="C72" s="132"/>
      <c r="D72" s="87">
        <v>34.5</v>
      </c>
      <c r="E72" s="11"/>
      <c r="F72" s="126" t="s">
        <v>23</v>
      </c>
      <c r="G72" s="126"/>
      <c r="H72" s="126"/>
      <c r="I72" s="126"/>
      <c r="J72" s="126"/>
      <c r="K72" s="126"/>
      <c r="L72" s="126"/>
    </row>
    <row r="73" spans="1:12" ht="25.5" customHeight="1" x14ac:dyDescent="0.2">
      <c r="B73" s="121" t="s">
        <v>25</v>
      </c>
      <c r="C73" s="133"/>
      <c r="D73" s="87">
        <v>12000</v>
      </c>
      <c r="E73" s="11"/>
      <c r="F73" s="126" t="s">
        <v>28</v>
      </c>
      <c r="G73" s="126"/>
      <c r="H73" s="126"/>
      <c r="I73" s="126"/>
      <c r="J73" s="126"/>
      <c r="K73" s="126"/>
      <c r="L73" s="126"/>
    </row>
    <row r="74" spans="1:12" ht="15.75" x14ac:dyDescent="0.3">
      <c r="B74" s="122" t="s">
        <v>26</v>
      </c>
      <c r="C74" s="122"/>
      <c r="D74" s="12">
        <f>D73/(D72*1.73)</f>
        <v>201.05554159336515</v>
      </c>
      <c r="F74" s="120" t="s">
        <v>1</v>
      </c>
      <c r="G74" s="120"/>
      <c r="H74" s="120"/>
      <c r="I74" s="120"/>
      <c r="J74" s="120"/>
      <c r="K74" s="120"/>
      <c r="L74" s="120"/>
    </row>
    <row r="75" spans="1:12" ht="29.25" customHeight="1" x14ac:dyDescent="0.2">
      <c r="B75" s="122" t="s">
        <v>31</v>
      </c>
      <c r="C75" s="129"/>
      <c r="D75" s="88">
        <v>6</v>
      </c>
      <c r="F75" s="139" t="s">
        <v>74</v>
      </c>
      <c r="G75" s="140"/>
      <c r="H75" s="140"/>
      <c r="I75" s="140"/>
      <c r="J75" s="140"/>
      <c r="K75" s="140"/>
      <c r="L75" s="140"/>
    </row>
    <row r="76" spans="1:12" x14ac:dyDescent="0.2">
      <c r="B76" s="127" t="s">
        <v>27</v>
      </c>
      <c r="C76" s="128"/>
      <c r="D76" s="88">
        <v>20</v>
      </c>
      <c r="F76" t="s">
        <v>14</v>
      </c>
    </row>
    <row r="77" spans="1:12" x14ac:dyDescent="0.2">
      <c r="B77" s="127" t="s">
        <v>29</v>
      </c>
      <c r="C77" s="128"/>
      <c r="D77" s="89">
        <v>10</v>
      </c>
      <c r="F77" s="2" t="s">
        <v>30</v>
      </c>
      <c r="K77" t="s">
        <v>0</v>
      </c>
    </row>
    <row r="78" spans="1:12" x14ac:dyDescent="0.2">
      <c r="B78" s="122" t="s">
        <v>32</v>
      </c>
      <c r="C78" s="129"/>
      <c r="D78" s="90">
        <v>19.920000000000002</v>
      </c>
      <c r="F78" s="2" t="s">
        <v>33</v>
      </c>
    </row>
    <row r="79" spans="1:12" ht="15" x14ac:dyDescent="0.25">
      <c r="A79" s="3"/>
      <c r="B79" s="40"/>
      <c r="C79" s="40"/>
      <c r="D79" s="54"/>
      <c r="E79" s="3"/>
      <c r="F79" s="30"/>
      <c r="G79" s="3"/>
      <c r="H79" s="3"/>
      <c r="I79" s="3"/>
      <c r="J79" s="3"/>
      <c r="K79" s="3"/>
      <c r="L79" s="3"/>
    </row>
    <row r="80" spans="1:12" x14ac:dyDescent="0.2">
      <c r="B80" s="1" t="s">
        <v>0</v>
      </c>
    </row>
    <row r="82" spans="2:12" ht="36" x14ac:dyDescent="0.55000000000000004">
      <c r="B82" s="8" t="s">
        <v>20</v>
      </c>
      <c r="C82" s="9"/>
      <c r="D82" s="9"/>
      <c r="E82" s="9"/>
      <c r="F82" s="9"/>
      <c r="G82" s="9"/>
      <c r="H82" s="9"/>
      <c r="I82" s="9"/>
      <c r="J82" s="9"/>
      <c r="K82" s="9"/>
      <c r="L82" s="9"/>
    </row>
    <row r="83" spans="2:12" ht="15.75" x14ac:dyDescent="0.25">
      <c r="B83" s="130" t="str">
        <f>"Split-Wye Neutral Current Relay Settings - "&amp;C9&amp;", "&amp;H9&amp;" Project "&amp;" - Page 2"&amp;"                   Settings for Stage -"&amp;C10</f>
        <v>Split-Wye Neutral Current Relay Settings - Enter Customer Name, Enter Project Name Project  - Page 2                   Settings for Stage -Enter Stage Number</v>
      </c>
      <c r="C83" s="130"/>
      <c r="D83" s="130"/>
      <c r="E83" s="130"/>
      <c r="F83" s="130"/>
      <c r="G83" s="130"/>
      <c r="H83" s="130"/>
      <c r="I83" s="130"/>
      <c r="J83" s="130"/>
      <c r="K83" s="130"/>
      <c r="L83" s="130"/>
    </row>
    <row r="84" spans="2:12" x14ac:dyDescent="0.2">
      <c r="B84" s="1"/>
    </row>
    <row r="86" spans="2:12" x14ac:dyDescent="0.2">
      <c r="B86" s="1" t="s">
        <v>0</v>
      </c>
    </row>
    <row r="87" spans="2:12" ht="20.25" x14ac:dyDescent="0.3">
      <c r="B87" s="123" t="s">
        <v>44</v>
      </c>
      <c r="C87" s="123"/>
      <c r="D87" s="123"/>
      <c r="E87" s="123"/>
      <c r="F87" s="123"/>
      <c r="G87" s="123"/>
      <c r="H87" s="123"/>
      <c r="I87" s="123"/>
      <c r="J87" s="123"/>
      <c r="K87" s="123"/>
      <c r="L87" s="123"/>
    </row>
    <row r="88" spans="2:12" ht="31.5" customHeight="1" x14ac:dyDescent="0.2">
      <c r="B88" s="124" t="s">
        <v>36</v>
      </c>
      <c r="C88" s="124"/>
      <c r="D88" s="17">
        <v>1</v>
      </c>
      <c r="E88" s="11"/>
      <c r="F88" s="125" t="s">
        <v>2</v>
      </c>
      <c r="G88" s="125"/>
      <c r="H88" s="125"/>
      <c r="I88" s="125"/>
      <c r="J88" s="125"/>
      <c r="K88" s="125"/>
      <c r="L88" s="125"/>
    </row>
    <row r="89" spans="2:12" ht="28.5" customHeight="1" x14ac:dyDescent="0.2">
      <c r="B89" s="126" t="s">
        <v>35</v>
      </c>
      <c r="C89" s="126"/>
      <c r="D89" s="18">
        <f>((1000*$D$72/1.73)*$D$75*3)/(3*$D$75-D88)</f>
        <v>21115.266916014963</v>
      </c>
      <c r="E89" s="16"/>
      <c r="F89" s="126" t="s">
        <v>38</v>
      </c>
      <c r="G89" s="126"/>
      <c r="H89" s="126"/>
      <c r="I89" s="126"/>
      <c r="J89" s="126"/>
      <c r="K89" s="126"/>
      <c r="L89" s="126"/>
    </row>
    <row r="90" spans="2:12" ht="16.5" customHeight="1" x14ac:dyDescent="0.2">
      <c r="B90" s="121" t="s">
        <v>37</v>
      </c>
      <c r="C90" s="121"/>
      <c r="D90" s="19">
        <f>((1000*$D$72/1.73)*D88)/(3*$D$75-D88)</f>
        <v>1173.0703842230535</v>
      </c>
      <c r="E90" s="11"/>
      <c r="F90" s="121" t="s">
        <v>13</v>
      </c>
      <c r="G90" s="121"/>
      <c r="H90" s="121"/>
      <c r="I90" s="121"/>
      <c r="J90" s="121"/>
      <c r="K90" s="121"/>
      <c r="L90" s="121"/>
    </row>
    <row r="91" spans="2:12" ht="15.75" x14ac:dyDescent="0.3">
      <c r="B91" s="122" t="s">
        <v>34</v>
      </c>
      <c r="C91" s="122"/>
      <c r="D91" s="24">
        <f>$D$74*3*D88/(6*$D$75-D88)</f>
        <v>17.233332136574155</v>
      </c>
      <c r="F91" s="122" t="s">
        <v>39</v>
      </c>
      <c r="G91" s="122"/>
      <c r="H91" s="122"/>
      <c r="I91" s="122"/>
      <c r="J91" s="122"/>
      <c r="K91" s="122"/>
      <c r="L91" s="122"/>
    </row>
    <row r="92" spans="2:12" x14ac:dyDescent="0.2">
      <c r="B92" s="120" t="s">
        <v>4</v>
      </c>
      <c r="C92" s="120"/>
      <c r="D92" s="20">
        <f>D89/($D$78*1000)-1</f>
        <v>6.000335923769895E-2</v>
      </c>
      <c r="F92" s="120" t="s">
        <v>5</v>
      </c>
      <c r="G92" s="120"/>
      <c r="H92" s="120"/>
      <c r="I92" s="120"/>
      <c r="J92" s="120"/>
      <c r="K92" s="120"/>
      <c r="L92" s="120"/>
    </row>
    <row r="93" spans="2:12" x14ac:dyDescent="0.2">
      <c r="F93" s="119"/>
      <c r="G93" s="119"/>
      <c r="H93" s="119"/>
      <c r="I93" s="119"/>
      <c r="J93" s="119"/>
      <c r="K93" s="119"/>
      <c r="L93" s="119"/>
    </row>
    <row r="94" spans="2:12" x14ac:dyDescent="0.2">
      <c r="B94" s="120" t="s">
        <v>15</v>
      </c>
      <c r="C94" s="120"/>
      <c r="D94" s="4">
        <f>D91/$D$76</f>
        <v>0.86166660682870777</v>
      </c>
      <c r="F94" s="2" t="s">
        <v>1</v>
      </c>
      <c r="H94" s="13" t="s">
        <v>40</v>
      </c>
      <c r="I94" s="21">
        <f>D94*$D$77</f>
        <v>8.6166660682870777</v>
      </c>
      <c r="J94" s="10" t="s">
        <v>43</v>
      </c>
    </row>
    <row r="95" spans="2:12" x14ac:dyDescent="0.2">
      <c r="B95" s="3"/>
      <c r="C95" s="3"/>
      <c r="D95" s="25" t="s">
        <v>0</v>
      </c>
      <c r="E95" s="3"/>
      <c r="F95" s="3"/>
      <c r="G95" s="3"/>
      <c r="H95" s="26" t="s">
        <v>41</v>
      </c>
      <c r="I95" s="27">
        <f>D94*D94*$D$77</f>
        <v>7.4246934132369891</v>
      </c>
      <c r="J95" s="28" t="s">
        <v>42</v>
      </c>
      <c r="K95" s="29"/>
      <c r="L95" s="3"/>
    </row>
    <row r="96" spans="2:12" x14ac:dyDescent="0.2">
      <c r="E96" s="3"/>
      <c r="F96" s="3"/>
      <c r="G96" s="3"/>
      <c r="H96" s="26"/>
      <c r="I96" s="27"/>
      <c r="J96" s="28"/>
      <c r="K96" s="29"/>
      <c r="L96" s="3"/>
    </row>
    <row r="97" spans="2:26" ht="15.75" x14ac:dyDescent="0.3">
      <c r="B97" s="110" t="s">
        <v>45</v>
      </c>
      <c r="C97" s="110"/>
      <c r="D97" s="31">
        <f>0.6*D91</f>
        <v>10.339999281944493</v>
      </c>
      <c r="E97" s="3"/>
      <c r="F97" s="30" t="s">
        <v>47</v>
      </c>
      <c r="G97" s="3"/>
      <c r="H97" s="26"/>
      <c r="I97" s="27"/>
      <c r="J97" s="28"/>
      <c r="K97" s="29"/>
      <c r="L97" s="3"/>
    </row>
    <row r="98" spans="2:26" x14ac:dyDescent="0.2">
      <c r="B98" s="111" t="s">
        <v>46</v>
      </c>
      <c r="C98" s="111"/>
      <c r="D98" s="31">
        <f>0.6*D94</f>
        <v>0.5169999640972246</v>
      </c>
      <c r="E98" s="3"/>
      <c r="F98" s="30" t="s">
        <v>48</v>
      </c>
      <c r="G98" s="3"/>
      <c r="H98" s="26"/>
      <c r="I98" s="27"/>
      <c r="J98" s="28"/>
      <c r="K98" s="29"/>
      <c r="L98" s="3"/>
    </row>
    <row r="99" spans="2:26" x14ac:dyDescent="0.2">
      <c r="B99" s="22"/>
      <c r="C99" s="22"/>
      <c r="D99" s="22"/>
      <c r="E99" s="22"/>
      <c r="F99" s="22"/>
      <c r="G99" s="22"/>
      <c r="H99" s="22"/>
      <c r="I99" s="22"/>
      <c r="J99" s="22"/>
      <c r="K99" s="22"/>
      <c r="L99" s="22"/>
      <c r="M99" s="22"/>
    </row>
    <row r="100" spans="2:26" ht="20.25" x14ac:dyDescent="0.3">
      <c r="B100" s="123" t="s">
        <v>53</v>
      </c>
      <c r="C100" s="123"/>
      <c r="D100" s="123"/>
      <c r="E100" s="123"/>
      <c r="F100" s="123"/>
      <c r="G100" s="123"/>
      <c r="H100" s="123"/>
      <c r="I100" s="123"/>
      <c r="J100" s="123"/>
      <c r="K100" s="123"/>
      <c r="L100" s="123"/>
    </row>
    <row r="101" spans="2:26" ht="31.5" customHeight="1" x14ac:dyDescent="0.2">
      <c r="B101" s="124" t="s">
        <v>36</v>
      </c>
      <c r="C101" s="124"/>
      <c r="D101" s="17">
        <v>2</v>
      </c>
      <c r="E101" s="11"/>
      <c r="F101" s="125" t="s">
        <v>2</v>
      </c>
      <c r="G101" s="125"/>
      <c r="H101" s="125"/>
      <c r="I101" s="125"/>
      <c r="J101" s="125"/>
      <c r="K101" s="125"/>
      <c r="L101" s="125"/>
    </row>
    <row r="102" spans="2:26" ht="28.5" customHeight="1" x14ac:dyDescent="0.2">
      <c r="B102" s="126" t="s">
        <v>35</v>
      </c>
      <c r="C102" s="126"/>
      <c r="D102" s="18">
        <f>((1000*$D$72/1.73)*$D$75*3)/(3*$D$75-D101)</f>
        <v>22434.971098265898</v>
      </c>
      <c r="E102" s="16"/>
      <c r="F102" s="126" t="s">
        <v>38</v>
      </c>
      <c r="G102" s="126"/>
      <c r="H102" s="126"/>
      <c r="I102" s="126"/>
      <c r="J102" s="126"/>
      <c r="K102" s="126"/>
      <c r="L102" s="126"/>
    </row>
    <row r="103" spans="2:26" ht="16.5" customHeight="1" x14ac:dyDescent="0.2">
      <c r="B103" s="121" t="s">
        <v>37</v>
      </c>
      <c r="C103" s="121"/>
      <c r="D103" s="19">
        <f>((1000*$D$72/1.73)*D101)/(3*$D$75-D101)</f>
        <v>2492.7745664739887</v>
      </c>
      <c r="E103" s="11"/>
      <c r="F103" s="121" t="s">
        <v>13</v>
      </c>
      <c r="G103" s="121"/>
      <c r="H103" s="121"/>
      <c r="I103" s="121"/>
      <c r="J103" s="121"/>
      <c r="K103" s="121"/>
      <c r="L103" s="121"/>
    </row>
    <row r="104" spans="2:26" ht="15.75" x14ac:dyDescent="0.3">
      <c r="B104" s="122" t="s">
        <v>34</v>
      </c>
      <c r="C104" s="122"/>
      <c r="D104" s="24">
        <f>$D$74*3*D101/(6*$D$75-D101)</f>
        <v>35.480389692946787</v>
      </c>
      <c r="F104" s="122" t="s">
        <v>39</v>
      </c>
      <c r="G104" s="122"/>
      <c r="H104" s="122"/>
      <c r="I104" s="122"/>
      <c r="J104" s="122"/>
      <c r="K104" s="122"/>
      <c r="L104" s="122"/>
    </row>
    <row r="105" spans="2:26" x14ac:dyDescent="0.2">
      <c r="B105" s="120" t="s">
        <v>4</v>
      </c>
      <c r="C105" s="120"/>
      <c r="D105" s="20">
        <f>D102/($D$78*1000)-1</f>
        <v>0.12625356919005504</v>
      </c>
      <c r="F105" s="120" t="s">
        <v>5</v>
      </c>
      <c r="G105" s="120"/>
      <c r="H105" s="120"/>
      <c r="I105" s="120"/>
      <c r="J105" s="120"/>
      <c r="K105" s="120"/>
      <c r="L105" s="120"/>
    </row>
    <row r="106" spans="2:26" x14ac:dyDescent="0.2">
      <c r="F106" s="119"/>
      <c r="G106" s="119"/>
      <c r="H106" s="119"/>
      <c r="I106" s="119"/>
      <c r="J106" s="119"/>
      <c r="K106" s="119"/>
      <c r="L106" s="119"/>
    </row>
    <row r="107" spans="2:26" x14ac:dyDescent="0.2">
      <c r="B107" s="120" t="s">
        <v>15</v>
      </c>
      <c r="C107" s="120"/>
      <c r="D107" s="4">
        <f>D104/$D$76</f>
        <v>1.7740194846473394</v>
      </c>
      <c r="F107" s="2" t="s">
        <v>1</v>
      </c>
      <c r="H107" s="13" t="s">
        <v>40</v>
      </c>
      <c r="I107" s="21">
        <f>D107*$D$77</f>
        <v>17.740194846473393</v>
      </c>
      <c r="J107" s="10" t="s">
        <v>43</v>
      </c>
    </row>
    <row r="108" spans="2:26" x14ac:dyDescent="0.2">
      <c r="B108" s="3"/>
      <c r="C108" s="3"/>
      <c r="D108" s="25" t="s">
        <v>0</v>
      </c>
      <c r="E108" s="3"/>
      <c r="F108" s="3"/>
      <c r="G108" s="3"/>
      <c r="H108" s="26" t="s">
        <v>41</v>
      </c>
      <c r="I108" s="27">
        <f>D107*D107*$D$77</f>
        <v>31.471451319084117</v>
      </c>
      <c r="J108" s="28" t="s">
        <v>42</v>
      </c>
      <c r="K108" s="29"/>
      <c r="L108" s="3"/>
    </row>
    <row r="109" spans="2:26" x14ac:dyDescent="0.2">
      <c r="E109" s="3"/>
      <c r="F109" s="3"/>
      <c r="G109" s="3"/>
      <c r="H109" s="26"/>
      <c r="I109" s="27"/>
      <c r="J109" s="28"/>
      <c r="K109" s="29"/>
      <c r="L109" s="3"/>
    </row>
    <row r="110" spans="2:26" ht="15.75" x14ac:dyDescent="0.3">
      <c r="B110" s="110" t="s">
        <v>45</v>
      </c>
      <c r="C110" s="110"/>
      <c r="D110" s="31">
        <f>0.6*D104</f>
        <v>21.28823381576807</v>
      </c>
      <c r="E110" s="3"/>
      <c r="F110" s="30" t="s">
        <v>47</v>
      </c>
      <c r="G110" s="3"/>
      <c r="H110" s="26"/>
      <c r="I110" s="27"/>
      <c r="J110" s="28"/>
      <c r="K110" s="29"/>
      <c r="L110" s="3"/>
    </row>
    <row r="111" spans="2:26" x14ac:dyDescent="0.2">
      <c r="B111" s="111" t="s">
        <v>46</v>
      </c>
      <c r="C111" s="111"/>
      <c r="D111" s="31">
        <f>0.6*D107</f>
        <v>1.0644116907884036</v>
      </c>
      <c r="E111" s="3"/>
      <c r="F111" s="30" t="s">
        <v>48</v>
      </c>
      <c r="G111" s="3"/>
      <c r="H111" s="26"/>
      <c r="I111" s="27"/>
      <c r="J111" s="28"/>
      <c r="K111" s="29"/>
      <c r="L111" s="3"/>
    </row>
    <row r="112" spans="2:26" s="3" customFormat="1" x14ac:dyDescent="0.2">
      <c r="B112" s="22"/>
      <c r="C112" s="22"/>
      <c r="D112" s="22"/>
      <c r="E112" s="22"/>
      <c r="F112" s="22"/>
      <c r="G112" s="22"/>
      <c r="H112" s="22"/>
      <c r="I112" s="22"/>
      <c r="J112" s="22"/>
      <c r="K112" s="22"/>
      <c r="L112" s="22"/>
      <c r="M112" s="22"/>
      <c r="Y112" s="64"/>
      <c r="Z112" s="64"/>
    </row>
    <row r="113" spans="2:26" ht="20.25" x14ac:dyDescent="0.3">
      <c r="B113" s="123" t="s">
        <v>54</v>
      </c>
      <c r="C113" s="123"/>
      <c r="D113" s="123"/>
      <c r="E113" s="123"/>
      <c r="F113" s="123"/>
      <c r="G113" s="123"/>
      <c r="H113" s="123"/>
      <c r="I113" s="123"/>
      <c r="J113" s="123"/>
      <c r="K113" s="123"/>
      <c r="L113" s="123"/>
    </row>
    <row r="114" spans="2:26" ht="31.5" customHeight="1" x14ac:dyDescent="0.2">
      <c r="B114" s="124" t="s">
        <v>36</v>
      </c>
      <c r="C114" s="124"/>
      <c r="D114" s="17">
        <v>3</v>
      </c>
      <c r="E114" s="11"/>
      <c r="F114" s="125" t="s">
        <v>2</v>
      </c>
      <c r="G114" s="125"/>
      <c r="H114" s="125"/>
      <c r="I114" s="125"/>
      <c r="J114" s="125"/>
      <c r="K114" s="125"/>
      <c r="L114" s="125"/>
    </row>
    <row r="115" spans="2:26" ht="28.5" customHeight="1" x14ac:dyDescent="0.2">
      <c r="B115" s="126" t="s">
        <v>35</v>
      </c>
      <c r="C115" s="126"/>
      <c r="D115" s="18">
        <f>((1000*$D$72/1.73)*$D$75*3)/(3*$D$75-D114)</f>
        <v>23930.635838150291</v>
      </c>
      <c r="E115" s="16"/>
      <c r="F115" s="126" t="s">
        <v>38</v>
      </c>
      <c r="G115" s="126"/>
      <c r="H115" s="126"/>
      <c r="I115" s="126"/>
      <c r="J115" s="126"/>
      <c r="K115" s="126"/>
      <c r="L115" s="126"/>
    </row>
    <row r="116" spans="2:26" ht="16.5" customHeight="1" x14ac:dyDescent="0.2">
      <c r="B116" s="121" t="s">
        <v>37</v>
      </c>
      <c r="C116" s="121"/>
      <c r="D116" s="19">
        <f>((1000*$D$72/1.73)*D114)/(3*$D$75-D114)</f>
        <v>3988.4393063583821</v>
      </c>
      <c r="E116" s="11"/>
      <c r="F116" s="121" t="s">
        <v>13</v>
      </c>
      <c r="G116" s="121"/>
      <c r="H116" s="121"/>
      <c r="I116" s="121"/>
      <c r="J116" s="121"/>
      <c r="K116" s="121"/>
      <c r="L116" s="121"/>
    </row>
    <row r="117" spans="2:26" ht="15.75" x14ac:dyDescent="0.3">
      <c r="B117" s="122" t="s">
        <v>34</v>
      </c>
      <c r="C117" s="122"/>
      <c r="D117" s="24">
        <f>$D$74*3*D114/(6*$D$75-D114)</f>
        <v>54.83332952546322</v>
      </c>
      <c r="F117" s="122" t="s">
        <v>39</v>
      </c>
      <c r="G117" s="122"/>
      <c r="H117" s="122"/>
      <c r="I117" s="122"/>
      <c r="J117" s="122"/>
      <c r="K117" s="122"/>
      <c r="L117" s="122"/>
    </row>
    <row r="118" spans="2:26" x14ac:dyDescent="0.2">
      <c r="B118" s="120" t="s">
        <v>4</v>
      </c>
      <c r="C118" s="120"/>
      <c r="D118" s="20">
        <f>D115/($D$78*1000)-1</f>
        <v>0.201337140469392</v>
      </c>
      <c r="F118" s="120" t="s">
        <v>5</v>
      </c>
      <c r="G118" s="120"/>
      <c r="H118" s="120"/>
      <c r="I118" s="120"/>
      <c r="J118" s="120"/>
      <c r="K118" s="120"/>
      <c r="L118" s="120"/>
    </row>
    <row r="119" spans="2:26" x14ac:dyDescent="0.2">
      <c r="F119" s="119"/>
      <c r="G119" s="119"/>
      <c r="H119" s="119"/>
      <c r="I119" s="119"/>
      <c r="J119" s="119"/>
      <c r="K119" s="119"/>
      <c r="L119" s="119"/>
    </row>
    <row r="120" spans="2:26" x14ac:dyDescent="0.2">
      <c r="B120" s="120" t="s">
        <v>15</v>
      </c>
      <c r="C120" s="120"/>
      <c r="D120" s="4">
        <f>D117/$D$76</f>
        <v>2.7416664762731608</v>
      </c>
      <c r="F120" s="2" t="s">
        <v>1</v>
      </c>
      <c r="H120" s="13" t="s">
        <v>40</v>
      </c>
      <c r="I120" s="21">
        <f>D120*$D$77</f>
        <v>27.416664762731607</v>
      </c>
      <c r="J120" s="10" t="s">
        <v>43</v>
      </c>
    </row>
    <row r="121" spans="2:26" x14ac:dyDescent="0.2">
      <c r="B121" s="3"/>
      <c r="C121" s="3"/>
      <c r="D121" s="25" t="s">
        <v>0</v>
      </c>
      <c r="E121" s="3"/>
      <c r="F121" s="3"/>
      <c r="G121" s="3"/>
      <c r="H121" s="26" t="s">
        <v>41</v>
      </c>
      <c r="I121" s="27">
        <f>D120*D120*$D$77</f>
        <v>75.167350671200907</v>
      </c>
      <c r="J121" s="28" t="s">
        <v>42</v>
      </c>
      <c r="K121" s="29"/>
      <c r="L121" s="3"/>
    </row>
    <row r="122" spans="2:26" x14ac:dyDescent="0.2">
      <c r="E122" s="3"/>
      <c r="F122" s="3"/>
      <c r="G122" s="3"/>
      <c r="H122" s="26"/>
      <c r="I122" s="27"/>
      <c r="J122" s="28"/>
      <c r="K122" s="29"/>
      <c r="L122" s="3"/>
    </row>
    <row r="123" spans="2:26" ht="15.75" x14ac:dyDescent="0.3">
      <c r="B123" s="110" t="s">
        <v>45</v>
      </c>
      <c r="C123" s="110"/>
      <c r="D123" s="31">
        <f>0.6*D117</f>
        <v>32.899997715277934</v>
      </c>
      <c r="E123" s="3"/>
      <c r="F123" s="30" t="s">
        <v>47</v>
      </c>
      <c r="G123" s="3"/>
      <c r="H123" s="26"/>
      <c r="I123" s="27"/>
      <c r="J123" s="28"/>
      <c r="K123" s="29"/>
      <c r="L123" s="3"/>
    </row>
    <row r="124" spans="2:26" x14ac:dyDescent="0.2">
      <c r="B124" s="111" t="s">
        <v>46</v>
      </c>
      <c r="C124" s="111"/>
      <c r="D124" s="31">
        <f>0.6*D120</f>
        <v>1.6449998857638966</v>
      </c>
      <c r="E124" s="3"/>
      <c r="F124" s="30" t="s">
        <v>48</v>
      </c>
      <c r="G124" s="3"/>
      <c r="H124" s="26"/>
      <c r="I124" s="27"/>
      <c r="J124" s="28"/>
      <c r="K124" s="29"/>
      <c r="L124" s="3"/>
    </row>
    <row r="125" spans="2:26" s="3" customFormat="1" x14ac:dyDescent="0.2">
      <c r="B125" s="22"/>
      <c r="C125" s="22"/>
      <c r="D125" s="22"/>
      <c r="E125" s="22"/>
      <c r="F125" s="22"/>
      <c r="G125" s="22"/>
      <c r="H125" s="22"/>
      <c r="I125" s="22"/>
      <c r="J125" s="22"/>
      <c r="K125" s="22"/>
      <c r="L125" s="22"/>
      <c r="M125" s="22"/>
      <c r="Y125" s="64"/>
      <c r="Z125" s="64"/>
    </row>
    <row r="126" spans="2:26" ht="20.25" x14ac:dyDescent="0.3">
      <c r="B126" s="123" t="s">
        <v>55</v>
      </c>
      <c r="C126" s="123"/>
      <c r="D126" s="123"/>
      <c r="E126" s="123"/>
      <c r="F126" s="123"/>
      <c r="G126" s="123"/>
      <c r="H126" s="123"/>
      <c r="I126" s="123"/>
      <c r="J126" s="123"/>
      <c r="K126" s="123"/>
      <c r="L126" s="123"/>
    </row>
    <row r="127" spans="2:26" ht="31.5" customHeight="1" x14ac:dyDescent="0.2">
      <c r="B127" s="124" t="s">
        <v>36</v>
      </c>
      <c r="C127" s="124"/>
      <c r="D127" s="17">
        <v>4</v>
      </c>
      <c r="E127" s="11"/>
      <c r="F127" s="125" t="s">
        <v>2</v>
      </c>
      <c r="G127" s="125"/>
      <c r="H127" s="125"/>
      <c r="I127" s="125"/>
      <c r="J127" s="125"/>
      <c r="K127" s="125"/>
      <c r="L127" s="125"/>
    </row>
    <row r="128" spans="2:26" ht="28.5" customHeight="1" x14ac:dyDescent="0.2">
      <c r="B128" s="126" t="s">
        <v>35</v>
      </c>
      <c r="C128" s="126"/>
      <c r="D128" s="18">
        <f>((1000*$D$72/1.73)*$D$75*3)/(3*$D$75-D127)</f>
        <v>25639.966969446741</v>
      </c>
      <c r="E128" s="16"/>
      <c r="F128" s="126" t="s">
        <v>38</v>
      </c>
      <c r="G128" s="126"/>
      <c r="H128" s="126"/>
      <c r="I128" s="126"/>
      <c r="J128" s="126"/>
      <c r="K128" s="126"/>
      <c r="L128" s="126"/>
    </row>
    <row r="129" spans="2:26" ht="16.5" customHeight="1" x14ac:dyDescent="0.2">
      <c r="B129" s="121" t="s">
        <v>37</v>
      </c>
      <c r="C129" s="121"/>
      <c r="D129" s="19">
        <f>((1000*$D$72/1.73)*D127)/(3*$D$75-D127)</f>
        <v>5697.7704376548309</v>
      </c>
      <c r="E129" s="11"/>
      <c r="F129" s="121" t="s">
        <v>13</v>
      </c>
      <c r="G129" s="121"/>
      <c r="H129" s="121"/>
      <c r="I129" s="121"/>
      <c r="J129" s="121"/>
      <c r="K129" s="121"/>
      <c r="L129" s="121"/>
    </row>
    <row r="130" spans="2:26" ht="15.75" x14ac:dyDescent="0.3">
      <c r="B130" s="122" t="s">
        <v>34</v>
      </c>
      <c r="C130" s="122"/>
      <c r="D130" s="24">
        <f>$D$74*3*D127/(6*$D$75-D127)</f>
        <v>75.395828097511924</v>
      </c>
      <c r="F130" s="122" t="s">
        <v>39</v>
      </c>
      <c r="G130" s="122"/>
      <c r="H130" s="122"/>
      <c r="I130" s="122"/>
      <c r="J130" s="122"/>
      <c r="K130" s="122"/>
      <c r="L130" s="122"/>
    </row>
    <row r="131" spans="2:26" x14ac:dyDescent="0.2">
      <c r="B131" s="120" t="s">
        <v>4</v>
      </c>
      <c r="C131" s="120"/>
      <c r="D131" s="20">
        <f>D128/($D$78*1000)-1</f>
        <v>0.28714693621720588</v>
      </c>
      <c r="F131" s="120" t="s">
        <v>5</v>
      </c>
      <c r="G131" s="120"/>
      <c r="H131" s="120"/>
      <c r="I131" s="120"/>
      <c r="J131" s="120"/>
      <c r="K131" s="120"/>
      <c r="L131" s="120"/>
    </row>
    <row r="132" spans="2:26" x14ac:dyDescent="0.2">
      <c r="F132" s="119"/>
      <c r="G132" s="119"/>
      <c r="H132" s="119"/>
      <c r="I132" s="119"/>
      <c r="J132" s="119"/>
      <c r="K132" s="119"/>
      <c r="L132" s="119"/>
    </row>
    <row r="133" spans="2:26" x14ac:dyDescent="0.2">
      <c r="B133" s="120" t="s">
        <v>15</v>
      </c>
      <c r="C133" s="120"/>
      <c r="D133" s="4">
        <f>D130/$D$76</f>
        <v>3.7697914048755963</v>
      </c>
      <c r="F133" s="2" t="s">
        <v>1</v>
      </c>
      <c r="H133" s="13" t="s">
        <v>40</v>
      </c>
      <c r="I133" s="21">
        <f>D133*$D$77</f>
        <v>37.697914048755962</v>
      </c>
      <c r="J133" s="10" t="s">
        <v>43</v>
      </c>
    </row>
    <row r="134" spans="2:26" x14ac:dyDescent="0.2">
      <c r="B134" s="3"/>
      <c r="C134" s="3"/>
      <c r="D134" s="25" t="s">
        <v>0</v>
      </c>
      <c r="E134" s="3"/>
      <c r="F134" s="3"/>
      <c r="G134" s="3"/>
      <c r="H134" s="26" t="s">
        <v>41</v>
      </c>
      <c r="I134" s="27">
        <f>D133*D133*$D$77</f>
        <v>142.11327236273922</v>
      </c>
      <c r="J134" s="28" t="s">
        <v>42</v>
      </c>
      <c r="K134" s="29"/>
      <c r="L134" s="3"/>
    </row>
    <row r="135" spans="2:26" x14ac:dyDescent="0.2">
      <c r="E135" s="3"/>
      <c r="F135" s="3"/>
      <c r="G135" s="3"/>
      <c r="H135" s="26"/>
      <c r="I135" s="27"/>
      <c r="J135" s="28"/>
      <c r="K135" s="29"/>
      <c r="L135" s="3"/>
    </row>
    <row r="136" spans="2:26" ht="15.75" x14ac:dyDescent="0.3">
      <c r="B136" s="110" t="s">
        <v>45</v>
      </c>
      <c r="C136" s="110"/>
      <c r="D136" s="31">
        <f>0.6*D130</f>
        <v>45.23749685850715</v>
      </c>
      <c r="E136" s="3"/>
      <c r="F136" s="30" t="s">
        <v>47</v>
      </c>
      <c r="G136" s="3"/>
      <c r="H136" s="26"/>
      <c r="I136" s="27"/>
      <c r="J136" s="28"/>
      <c r="K136" s="29"/>
      <c r="L136" s="3"/>
    </row>
    <row r="137" spans="2:26" x14ac:dyDescent="0.2">
      <c r="B137" s="111" t="s">
        <v>46</v>
      </c>
      <c r="C137" s="111"/>
      <c r="D137" s="31">
        <f>0.6*D133</f>
        <v>2.2618748429253577</v>
      </c>
      <c r="E137" s="3"/>
      <c r="F137" s="30" t="s">
        <v>48</v>
      </c>
      <c r="G137" s="3"/>
      <c r="H137" s="26"/>
      <c r="I137" s="27"/>
      <c r="J137" s="28"/>
      <c r="K137" s="29"/>
      <c r="L137" s="3"/>
    </row>
    <row r="138" spans="2:26" s="3" customFormat="1" x14ac:dyDescent="0.2">
      <c r="B138" s="22"/>
      <c r="C138" s="22"/>
      <c r="D138" s="22"/>
      <c r="E138" s="22"/>
      <c r="F138" s="22"/>
      <c r="G138" s="22"/>
      <c r="H138" s="22"/>
      <c r="I138" s="22"/>
      <c r="J138" s="22"/>
      <c r="K138" s="22"/>
      <c r="L138" s="22"/>
      <c r="M138" s="22"/>
      <c r="Y138" s="64"/>
      <c r="Z138" s="64"/>
    </row>
    <row r="139" spans="2:26" ht="20.25" x14ac:dyDescent="0.3">
      <c r="B139" s="123" t="s">
        <v>56</v>
      </c>
      <c r="C139" s="123"/>
      <c r="D139" s="123"/>
      <c r="E139" s="123"/>
      <c r="F139" s="123"/>
      <c r="G139" s="123"/>
      <c r="H139" s="123"/>
      <c r="I139" s="123"/>
      <c r="J139" s="123"/>
      <c r="K139" s="123"/>
      <c r="L139" s="123"/>
    </row>
    <row r="140" spans="2:26" ht="31.5" customHeight="1" x14ac:dyDescent="0.2">
      <c r="B140" s="124" t="s">
        <v>36</v>
      </c>
      <c r="C140" s="124"/>
      <c r="D140" s="17">
        <v>5</v>
      </c>
      <c r="E140" s="11"/>
      <c r="F140" s="125" t="s">
        <v>2</v>
      </c>
      <c r="G140" s="125"/>
      <c r="H140" s="125"/>
      <c r="I140" s="125"/>
      <c r="J140" s="125"/>
      <c r="K140" s="125"/>
      <c r="L140" s="125"/>
    </row>
    <row r="141" spans="2:26" ht="28.5" customHeight="1" x14ac:dyDescent="0.2">
      <c r="B141" s="126" t="s">
        <v>35</v>
      </c>
      <c r="C141" s="126"/>
      <c r="D141" s="18">
        <f>((1000*$D$72/1.73)*$D$75*3)/(3*$D$75-D140)</f>
        <v>27612.272120942645</v>
      </c>
      <c r="E141" s="16"/>
      <c r="F141" s="126" t="s">
        <v>38</v>
      </c>
      <c r="G141" s="126"/>
      <c r="H141" s="126"/>
      <c r="I141" s="126"/>
      <c r="J141" s="126"/>
      <c r="K141" s="126"/>
      <c r="L141" s="126"/>
    </row>
    <row r="142" spans="2:26" ht="16.5" customHeight="1" x14ac:dyDescent="0.2">
      <c r="B142" s="121" t="s">
        <v>37</v>
      </c>
      <c r="C142" s="121"/>
      <c r="D142" s="19">
        <f>((1000*$D$72/1.73)*D140)/(3*$D$75-D140)</f>
        <v>7670.0755891507342</v>
      </c>
      <c r="E142" s="11"/>
      <c r="F142" s="121" t="s">
        <v>13</v>
      </c>
      <c r="G142" s="121"/>
      <c r="H142" s="121"/>
      <c r="I142" s="121"/>
      <c r="J142" s="121"/>
      <c r="K142" s="121"/>
      <c r="L142" s="121"/>
    </row>
    <row r="143" spans="2:26" ht="15.75" x14ac:dyDescent="0.3">
      <c r="B143" s="122" t="s">
        <v>34</v>
      </c>
      <c r="C143" s="122"/>
      <c r="D143" s="24">
        <f>$D$74*3*D140/(6*$D$75-D140)</f>
        <v>97.28493948066054</v>
      </c>
      <c r="F143" s="122" t="s">
        <v>39</v>
      </c>
      <c r="G143" s="122"/>
      <c r="H143" s="122"/>
      <c r="I143" s="122"/>
      <c r="J143" s="122"/>
      <c r="K143" s="122"/>
      <c r="L143" s="122"/>
    </row>
    <row r="144" spans="2:26" x14ac:dyDescent="0.2">
      <c r="B144" s="120" t="s">
        <v>4</v>
      </c>
      <c r="C144" s="120"/>
      <c r="D144" s="20">
        <f>D141/($D$78*1000)-1</f>
        <v>0.38615823900314483</v>
      </c>
      <c r="F144" s="120" t="s">
        <v>5</v>
      </c>
      <c r="G144" s="120"/>
      <c r="H144" s="120"/>
      <c r="I144" s="120"/>
      <c r="J144" s="120"/>
      <c r="K144" s="120"/>
      <c r="L144" s="120"/>
    </row>
    <row r="145" spans="1:26" x14ac:dyDescent="0.2">
      <c r="F145" s="119"/>
      <c r="G145" s="119"/>
      <c r="H145" s="119"/>
      <c r="I145" s="119"/>
      <c r="J145" s="119"/>
      <c r="K145" s="119"/>
      <c r="L145" s="119"/>
    </row>
    <row r="146" spans="1:26" x14ac:dyDescent="0.2">
      <c r="B146" s="120" t="s">
        <v>15</v>
      </c>
      <c r="C146" s="120"/>
      <c r="D146" s="4">
        <f>D143/$D$76</f>
        <v>4.8642469740330272</v>
      </c>
      <c r="F146" s="2" t="s">
        <v>1</v>
      </c>
      <c r="H146" s="13" t="s">
        <v>40</v>
      </c>
      <c r="I146" s="21">
        <f>D146*$D$77</f>
        <v>48.64246974033027</v>
      </c>
      <c r="J146" s="10" t="s">
        <v>43</v>
      </c>
    </row>
    <row r="147" spans="1:26" x14ac:dyDescent="0.2">
      <c r="B147" s="3"/>
      <c r="C147" s="3"/>
      <c r="D147" s="25" t="s">
        <v>0</v>
      </c>
      <c r="E147" s="3"/>
      <c r="F147" s="3"/>
      <c r="G147" s="3"/>
      <c r="H147" s="26" t="s">
        <v>41</v>
      </c>
      <c r="I147" s="27">
        <f>D146*D146*$D$77</f>
        <v>236.60898624389461</v>
      </c>
      <c r="J147" s="28" t="s">
        <v>42</v>
      </c>
      <c r="K147" s="29"/>
      <c r="L147" s="3"/>
    </row>
    <row r="148" spans="1:26" x14ac:dyDescent="0.2">
      <c r="E148" s="3"/>
      <c r="F148" s="3"/>
      <c r="G148" s="3"/>
      <c r="H148" s="26"/>
      <c r="I148" s="27"/>
      <c r="J148" s="28"/>
      <c r="K148" s="29"/>
      <c r="L148" s="3"/>
    </row>
    <row r="149" spans="1:26" ht="15.75" x14ac:dyDescent="0.3">
      <c r="B149" s="110" t="s">
        <v>45</v>
      </c>
      <c r="C149" s="110"/>
      <c r="D149" s="31">
        <f>0.6*D143</f>
        <v>58.370963688396323</v>
      </c>
      <c r="E149" s="3"/>
      <c r="F149" s="30" t="s">
        <v>47</v>
      </c>
      <c r="G149" s="3"/>
      <c r="H149" s="26"/>
      <c r="I149" s="27"/>
      <c r="J149" s="28"/>
      <c r="K149" s="29"/>
      <c r="L149" s="3"/>
    </row>
    <row r="150" spans="1:26" x14ac:dyDescent="0.2">
      <c r="B150" s="111" t="s">
        <v>46</v>
      </c>
      <c r="C150" s="111"/>
      <c r="D150" s="31">
        <f>0.6*D146</f>
        <v>2.9185481844198162</v>
      </c>
      <c r="E150" s="3"/>
      <c r="F150" s="30" t="s">
        <v>48</v>
      </c>
      <c r="G150" s="3"/>
      <c r="H150" s="26"/>
      <c r="I150" s="27"/>
      <c r="J150" s="28"/>
      <c r="K150" s="29"/>
      <c r="L150" s="3"/>
    </row>
    <row r="151" spans="1:26" s="3" customFormat="1" x14ac:dyDescent="0.2">
      <c r="B151" s="22"/>
      <c r="C151" s="22"/>
      <c r="D151" s="22"/>
      <c r="E151" s="22"/>
      <c r="F151" s="22"/>
      <c r="G151" s="22"/>
      <c r="H151" s="22"/>
      <c r="I151" s="22"/>
      <c r="J151" s="22"/>
      <c r="K151" s="22"/>
      <c r="L151" s="22"/>
      <c r="M151" s="22"/>
      <c r="Y151" s="64"/>
      <c r="Z151" s="64"/>
    </row>
    <row r="152" spans="1:26" ht="20.25" x14ac:dyDescent="0.3">
      <c r="A152" s="22"/>
      <c r="B152" s="114"/>
      <c r="C152" s="114"/>
      <c r="D152" s="114"/>
      <c r="E152" s="114"/>
      <c r="F152" s="114"/>
      <c r="G152" s="114"/>
      <c r="H152" s="114"/>
      <c r="I152" s="114"/>
      <c r="J152" s="114"/>
      <c r="K152" s="114"/>
      <c r="L152" s="114"/>
    </row>
    <row r="153" spans="1:26" ht="31.5" customHeight="1" x14ac:dyDescent="0.2">
      <c r="A153" s="22"/>
      <c r="B153" s="115"/>
      <c r="C153" s="115"/>
      <c r="D153" s="36"/>
      <c r="E153" s="46"/>
      <c r="F153" s="116"/>
      <c r="G153" s="116"/>
      <c r="H153" s="116"/>
      <c r="I153" s="116"/>
      <c r="J153" s="116"/>
      <c r="K153" s="116"/>
      <c r="L153" s="116"/>
    </row>
    <row r="154" spans="1:26" ht="28.5" customHeight="1" x14ac:dyDescent="0.2">
      <c r="A154" s="22"/>
      <c r="B154" s="117"/>
      <c r="C154" s="117"/>
      <c r="D154" s="37"/>
      <c r="E154" s="47"/>
      <c r="F154" s="117"/>
      <c r="G154" s="117"/>
      <c r="H154" s="117"/>
      <c r="I154" s="117"/>
      <c r="J154" s="117"/>
      <c r="K154" s="117"/>
      <c r="L154" s="117"/>
    </row>
    <row r="155" spans="1:26" ht="16.5" customHeight="1" x14ac:dyDescent="0.2">
      <c r="A155" s="22"/>
      <c r="B155" s="118"/>
      <c r="C155" s="118"/>
      <c r="D155" s="38"/>
      <c r="E155" s="46"/>
      <c r="F155" s="118"/>
      <c r="G155" s="118"/>
      <c r="H155" s="118"/>
      <c r="I155" s="118"/>
      <c r="J155" s="118"/>
      <c r="K155" s="118"/>
      <c r="L155" s="118"/>
    </row>
    <row r="156" spans="1:26" x14ac:dyDescent="0.2">
      <c r="A156" s="22"/>
      <c r="B156" s="110"/>
      <c r="C156" s="110"/>
      <c r="D156" s="39"/>
      <c r="E156" s="22"/>
      <c r="F156" s="110"/>
      <c r="G156" s="110"/>
      <c r="H156" s="110"/>
      <c r="I156" s="110"/>
      <c r="J156" s="110"/>
      <c r="K156" s="110"/>
      <c r="L156" s="110"/>
    </row>
    <row r="157" spans="1:26" x14ac:dyDescent="0.2">
      <c r="A157" s="22"/>
      <c r="B157" s="112"/>
      <c r="C157" s="112"/>
      <c r="D157" s="48"/>
      <c r="E157" s="22"/>
      <c r="F157" s="112"/>
      <c r="G157" s="112"/>
      <c r="H157" s="112"/>
      <c r="I157" s="112"/>
      <c r="J157" s="112"/>
      <c r="K157" s="112"/>
      <c r="L157" s="112"/>
    </row>
    <row r="158" spans="1:26" x14ac:dyDescent="0.2">
      <c r="A158" s="22"/>
      <c r="B158" s="22"/>
      <c r="C158" s="22"/>
      <c r="D158" s="22"/>
      <c r="E158" s="22"/>
      <c r="F158" s="113"/>
      <c r="G158" s="113"/>
      <c r="H158" s="113"/>
      <c r="I158" s="113"/>
      <c r="J158" s="113"/>
      <c r="K158" s="113"/>
      <c r="L158" s="113"/>
    </row>
    <row r="159" spans="1:26" x14ac:dyDescent="0.2">
      <c r="A159" s="22"/>
      <c r="B159" s="112"/>
      <c r="C159" s="112"/>
      <c r="D159" s="39"/>
      <c r="E159" s="22"/>
      <c r="F159" s="23"/>
      <c r="G159" s="22"/>
      <c r="H159" s="42"/>
      <c r="I159" s="49"/>
      <c r="J159" s="35"/>
      <c r="K159" s="22"/>
      <c r="L159" s="22"/>
    </row>
    <row r="160" spans="1:26" x14ac:dyDescent="0.2">
      <c r="A160" s="22"/>
      <c r="B160" s="22"/>
      <c r="C160" s="22"/>
      <c r="D160" s="41"/>
      <c r="E160" s="22"/>
      <c r="F160" s="22"/>
      <c r="G160" s="22"/>
      <c r="H160" s="42"/>
      <c r="I160" s="43"/>
      <c r="J160" s="35"/>
      <c r="K160" s="44"/>
      <c r="L160" s="22"/>
    </row>
    <row r="161" spans="1:26" x14ac:dyDescent="0.2">
      <c r="A161" s="22"/>
      <c r="B161" s="22"/>
      <c r="C161" s="22"/>
      <c r="D161" s="22"/>
      <c r="E161" s="22"/>
      <c r="F161" s="22"/>
      <c r="G161" s="22"/>
      <c r="H161" s="42"/>
      <c r="I161" s="43"/>
      <c r="J161" s="35"/>
      <c r="K161" s="44"/>
      <c r="L161" s="22"/>
    </row>
    <row r="162" spans="1:26" x14ac:dyDescent="0.2">
      <c r="A162" s="22"/>
      <c r="B162" s="110"/>
      <c r="C162" s="110"/>
      <c r="D162" s="45"/>
      <c r="E162" s="22"/>
      <c r="F162" s="23"/>
      <c r="G162" s="22"/>
      <c r="H162" s="42"/>
      <c r="I162" s="43"/>
      <c r="J162" s="35"/>
      <c r="K162" s="44"/>
      <c r="L162" s="22"/>
    </row>
    <row r="163" spans="1:26" x14ac:dyDescent="0.2">
      <c r="A163" s="22"/>
      <c r="B163" s="111"/>
      <c r="C163" s="111"/>
      <c r="D163" s="45"/>
      <c r="E163" s="22"/>
      <c r="F163" s="23"/>
      <c r="G163" s="22"/>
      <c r="H163" s="42"/>
      <c r="I163" s="43"/>
      <c r="J163" s="35"/>
      <c r="K163" s="44"/>
      <c r="L163" s="22"/>
    </row>
    <row r="164" spans="1:26" s="3" customFormat="1" x14ac:dyDescent="0.2">
      <c r="A164" s="22"/>
      <c r="B164" s="22"/>
      <c r="C164" s="22"/>
      <c r="D164" s="22"/>
      <c r="E164" s="22"/>
      <c r="F164" s="22"/>
      <c r="G164" s="22"/>
      <c r="H164" s="22"/>
      <c r="I164" s="22"/>
      <c r="J164" s="22"/>
      <c r="K164" s="22"/>
      <c r="L164" s="22"/>
      <c r="M164" s="22"/>
      <c r="Y164" s="64"/>
      <c r="Z164" s="64"/>
    </row>
    <row r="165" spans="1:26" ht="20.25" x14ac:dyDescent="0.3">
      <c r="A165" s="22"/>
      <c r="B165" s="114"/>
      <c r="C165" s="114"/>
      <c r="D165" s="114"/>
      <c r="E165" s="114"/>
      <c r="F165" s="114"/>
      <c r="G165" s="114"/>
      <c r="H165" s="114"/>
      <c r="I165" s="114"/>
      <c r="J165" s="114"/>
      <c r="K165" s="114"/>
      <c r="L165" s="114"/>
    </row>
    <row r="166" spans="1:26" ht="31.5" customHeight="1" x14ac:dyDescent="0.2">
      <c r="A166" s="22"/>
      <c r="B166" s="115"/>
      <c r="C166" s="115"/>
      <c r="D166" s="36"/>
      <c r="E166" s="46"/>
      <c r="F166" s="116"/>
      <c r="G166" s="116"/>
      <c r="H166" s="116"/>
      <c r="I166" s="116"/>
      <c r="J166" s="116"/>
      <c r="K166" s="116"/>
      <c r="L166" s="116"/>
    </row>
    <row r="167" spans="1:26" ht="28.5" customHeight="1" x14ac:dyDescent="0.2">
      <c r="A167" s="22"/>
      <c r="B167" s="117"/>
      <c r="C167" s="117"/>
      <c r="D167" s="37"/>
      <c r="E167" s="47"/>
      <c r="F167" s="117"/>
      <c r="G167" s="117"/>
      <c r="H167" s="117"/>
      <c r="I167" s="117"/>
      <c r="J167" s="117"/>
      <c r="K167" s="117"/>
      <c r="L167" s="117"/>
    </row>
    <row r="168" spans="1:26" ht="16.5" customHeight="1" x14ac:dyDescent="0.2">
      <c r="A168" s="22"/>
      <c r="B168" s="118"/>
      <c r="C168" s="118"/>
      <c r="D168" s="38"/>
      <c r="E168" s="46"/>
      <c r="F168" s="118"/>
      <c r="G168" s="118"/>
      <c r="H168" s="118"/>
      <c r="I168" s="118"/>
      <c r="J168" s="118"/>
      <c r="K168" s="118"/>
      <c r="L168" s="118"/>
    </row>
    <row r="169" spans="1:26" x14ac:dyDescent="0.2">
      <c r="A169" s="22"/>
      <c r="B169" s="110"/>
      <c r="C169" s="110"/>
      <c r="D169" s="39"/>
      <c r="E169" s="22"/>
      <c r="F169" s="110"/>
      <c r="G169" s="110"/>
      <c r="H169" s="110"/>
      <c r="I169" s="110"/>
      <c r="J169" s="110"/>
      <c r="K169" s="110"/>
      <c r="L169" s="110"/>
    </row>
    <row r="170" spans="1:26" x14ac:dyDescent="0.2">
      <c r="A170" s="22"/>
      <c r="B170" s="112"/>
      <c r="C170" s="112"/>
      <c r="D170" s="48"/>
      <c r="E170" s="22"/>
      <c r="F170" s="112"/>
      <c r="G170" s="112"/>
      <c r="H170" s="112"/>
      <c r="I170" s="112"/>
      <c r="J170" s="112"/>
      <c r="K170" s="112"/>
      <c r="L170" s="112"/>
    </row>
    <row r="171" spans="1:26" x14ac:dyDescent="0.2">
      <c r="A171" s="22"/>
      <c r="B171" s="22"/>
      <c r="C171" s="22"/>
      <c r="D171" s="22"/>
      <c r="E171" s="22"/>
      <c r="F171" s="113"/>
      <c r="G171" s="113"/>
      <c r="H171" s="113"/>
      <c r="I171" s="113"/>
      <c r="J171" s="113"/>
      <c r="K171" s="113"/>
      <c r="L171" s="113"/>
    </row>
    <row r="172" spans="1:26" x14ac:dyDescent="0.2">
      <c r="A172" s="22"/>
      <c r="B172" s="112"/>
      <c r="C172" s="112"/>
      <c r="D172" s="39"/>
      <c r="E172" s="22"/>
      <c r="F172" s="23"/>
      <c r="G172" s="22"/>
      <c r="H172" s="42"/>
      <c r="I172" s="49"/>
      <c r="J172" s="35"/>
      <c r="K172" s="22"/>
      <c r="L172" s="22"/>
    </row>
    <row r="173" spans="1:26" x14ac:dyDescent="0.2">
      <c r="A173" s="22"/>
      <c r="B173" s="22"/>
      <c r="C173" s="22"/>
      <c r="D173" s="41"/>
      <c r="E173" s="22"/>
      <c r="F173" s="22"/>
      <c r="G173" s="22"/>
      <c r="H173" s="42"/>
      <c r="I173" s="43"/>
      <c r="J173" s="35"/>
      <c r="K173" s="44"/>
      <c r="L173" s="22"/>
    </row>
    <row r="174" spans="1:26" x14ac:dyDescent="0.2">
      <c r="A174" s="22"/>
      <c r="B174" s="22"/>
      <c r="C174" s="22"/>
      <c r="D174" s="22"/>
      <c r="E174" s="22"/>
      <c r="F174" s="22"/>
      <c r="G174" s="22"/>
      <c r="H174" s="42"/>
      <c r="I174" s="43"/>
      <c r="J174" s="35"/>
      <c r="K174" s="44"/>
      <c r="L174" s="22"/>
    </row>
    <row r="175" spans="1:26" x14ac:dyDescent="0.2">
      <c r="A175" s="22"/>
      <c r="B175" s="110"/>
      <c r="C175" s="110"/>
      <c r="D175" s="45"/>
      <c r="E175" s="22"/>
      <c r="F175" s="23"/>
      <c r="G175" s="22"/>
      <c r="H175" s="42"/>
      <c r="I175" s="43"/>
      <c r="J175" s="35"/>
      <c r="K175" s="44"/>
      <c r="L175" s="22"/>
    </row>
    <row r="176" spans="1:26" x14ac:dyDescent="0.2">
      <c r="A176" s="22"/>
      <c r="B176" s="111"/>
      <c r="C176" s="111"/>
      <c r="D176" s="45"/>
      <c r="E176" s="22"/>
      <c r="F176" s="23"/>
      <c r="G176" s="22"/>
      <c r="H176" s="42"/>
      <c r="I176" s="43"/>
      <c r="J176" s="35"/>
      <c r="K176" s="44"/>
      <c r="L176" s="22"/>
    </row>
    <row r="177" spans="1:26" s="3" customFormat="1" x14ac:dyDescent="0.2">
      <c r="A177" s="22"/>
      <c r="B177" s="22"/>
      <c r="C177" s="22"/>
      <c r="D177" s="22"/>
      <c r="E177" s="22"/>
      <c r="F177" s="22"/>
      <c r="G177" s="22"/>
      <c r="H177" s="22"/>
      <c r="I177" s="22"/>
      <c r="J177" s="22"/>
      <c r="K177" s="22"/>
      <c r="L177" s="22"/>
      <c r="M177" s="22"/>
      <c r="Y177" s="64"/>
      <c r="Z177" s="64"/>
    </row>
    <row r="178" spans="1:26" x14ac:dyDescent="0.2">
      <c r="B178" s="22"/>
      <c r="C178" s="22"/>
      <c r="D178" s="22"/>
      <c r="E178" s="22"/>
      <c r="F178" s="22"/>
      <c r="G178" s="22"/>
      <c r="H178" s="22"/>
      <c r="I178" s="22"/>
      <c r="J178" s="22"/>
      <c r="K178" s="22"/>
      <c r="L178" s="22"/>
      <c r="M178" s="22"/>
    </row>
    <row r="179" spans="1:26" x14ac:dyDescent="0.2">
      <c r="B179" s="22"/>
      <c r="C179" s="22"/>
      <c r="D179" s="22"/>
      <c r="E179" s="22"/>
      <c r="F179" s="22"/>
      <c r="G179" s="22"/>
      <c r="H179" s="22"/>
      <c r="I179" s="22"/>
      <c r="J179" s="22"/>
      <c r="K179" s="22"/>
      <c r="L179" s="22"/>
      <c r="M179" s="22"/>
    </row>
  </sheetData>
  <sheetProtection password="DB25" sheet="1" objects="1" scenarios="1"/>
  <mergeCells count="123">
    <mergeCell ref="W32:AC33"/>
    <mergeCell ref="O20:AC20"/>
    <mergeCell ref="O21:AC21"/>
    <mergeCell ref="F169:L169"/>
    <mergeCell ref="F170:L170"/>
    <mergeCell ref="F171:L171"/>
    <mergeCell ref="F157:L157"/>
    <mergeCell ref="F158:L158"/>
    <mergeCell ref="B165:L165"/>
    <mergeCell ref="F166:L166"/>
    <mergeCell ref="F167:L167"/>
    <mergeCell ref="F168:L168"/>
    <mergeCell ref="B166:C166"/>
    <mergeCell ref="B167:C167"/>
    <mergeCell ref="B168:C168"/>
    <mergeCell ref="B169:C169"/>
    <mergeCell ref="B170:C170"/>
    <mergeCell ref="F156:L156"/>
    <mergeCell ref="B139:L139"/>
    <mergeCell ref="F140:L140"/>
    <mergeCell ref="F141:L141"/>
    <mergeCell ref="F142:L142"/>
    <mergeCell ref="F143:L143"/>
    <mergeCell ref="F144:L144"/>
    <mergeCell ref="F145:L145"/>
    <mergeCell ref="B152:L152"/>
    <mergeCell ref="F153:L153"/>
    <mergeCell ref="F154:L154"/>
    <mergeCell ref="F155:L155"/>
    <mergeCell ref="B154:C154"/>
    <mergeCell ref="B155:C155"/>
    <mergeCell ref="F130:L130"/>
    <mergeCell ref="F131:L131"/>
    <mergeCell ref="F132:L132"/>
    <mergeCell ref="B140:C140"/>
    <mergeCell ref="B141:C141"/>
    <mergeCell ref="B142:C142"/>
    <mergeCell ref="B143:C143"/>
    <mergeCell ref="B144:C144"/>
    <mergeCell ref="B146:C146"/>
    <mergeCell ref="B149:C149"/>
    <mergeCell ref="B150:C150"/>
    <mergeCell ref="B153:C153"/>
    <mergeCell ref="F105:L105"/>
    <mergeCell ref="B115:C115"/>
    <mergeCell ref="B116:C116"/>
    <mergeCell ref="B117:C117"/>
    <mergeCell ref="B118:C118"/>
    <mergeCell ref="B120:C120"/>
    <mergeCell ref="B105:C105"/>
    <mergeCell ref="B107:C107"/>
    <mergeCell ref="B110:C110"/>
    <mergeCell ref="B111:C111"/>
    <mergeCell ref="F106:L106"/>
    <mergeCell ref="B113:L113"/>
    <mergeCell ref="F117:L117"/>
    <mergeCell ref="F118:L118"/>
    <mergeCell ref="B114:C114"/>
    <mergeCell ref="F129:L129"/>
    <mergeCell ref="B126:L126"/>
    <mergeCell ref="F127:L127"/>
    <mergeCell ref="F128:L128"/>
    <mergeCell ref="F114:L114"/>
    <mergeCell ref="F115:L115"/>
    <mergeCell ref="F116:L116"/>
    <mergeCell ref="F119:L119"/>
    <mergeCell ref="B13:L13"/>
    <mergeCell ref="F89:L89"/>
    <mergeCell ref="F88:L88"/>
    <mergeCell ref="B72:C72"/>
    <mergeCell ref="B73:C73"/>
    <mergeCell ref="B74:C74"/>
    <mergeCell ref="B75:C75"/>
    <mergeCell ref="B76:C76"/>
    <mergeCell ref="B77:C77"/>
    <mergeCell ref="B78:C78"/>
    <mergeCell ref="B88:C88"/>
    <mergeCell ref="B89:C89"/>
    <mergeCell ref="B87:L87"/>
    <mergeCell ref="F72:L72"/>
    <mergeCell ref="F75:L75"/>
    <mergeCell ref="F73:L73"/>
    <mergeCell ref="B102:C102"/>
    <mergeCell ref="B103:C103"/>
    <mergeCell ref="B104:C104"/>
    <mergeCell ref="B90:C90"/>
    <mergeCell ref="B91:C91"/>
    <mergeCell ref="B92:C92"/>
    <mergeCell ref="B94:C94"/>
    <mergeCell ref="B97:C97"/>
    <mergeCell ref="F90:L90"/>
    <mergeCell ref="F93:L93"/>
    <mergeCell ref="F91:L91"/>
    <mergeCell ref="F92:L92"/>
    <mergeCell ref="F101:L101"/>
    <mergeCell ref="F102:L102"/>
    <mergeCell ref="F103:L103"/>
    <mergeCell ref="B100:L100"/>
    <mergeCell ref="F104:L104"/>
    <mergeCell ref="H9:L9"/>
    <mergeCell ref="B6:L6"/>
    <mergeCell ref="B83:L83"/>
    <mergeCell ref="B172:C172"/>
    <mergeCell ref="B175:C175"/>
    <mergeCell ref="B176:C176"/>
    <mergeCell ref="B156:C156"/>
    <mergeCell ref="B157:C157"/>
    <mergeCell ref="B159:C159"/>
    <mergeCell ref="B162:C162"/>
    <mergeCell ref="B163:C163"/>
    <mergeCell ref="B130:C130"/>
    <mergeCell ref="B131:C131"/>
    <mergeCell ref="B133:C133"/>
    <mergeCell ref="B136:C136"/>
    <mergeCell ref="B137:C137"/>
    <mergeCell ref="B123:C123"/>
    <mergeCell ref="B124:C124"/>
    <mergeCell ref="B127:C127"/>
    <mergeCell ref="B128:C128"/>
    <mergeCell ref="B129:C129"/>
    <mergeCell ref="B98:C98"/>
    <mergeCell ref="B101:C101"/>
    <mergeCell ref="F74:L74"/>
  </mergeCells>
  <conditionalFormatting sqref="S26">
    <cfRule type="cellIs" dxfId="9" priority="5" operator="greaterThan">
      <formula>$S$33</formula>
    </cfRule>
  </conditionalFormatting>
  <conditionalFormatting sqref="S27">
    <cfRule type="cellIs" dxfId="8" priority="4" operator="greaterThan">
      <formula>$S$33</formula>
    </cfRule>
  </conditionalFormatting>
  <conditionalFormatting sqref="S28">
    <cfRule type="cellIs" dxfId="7" priority="3" operator="greaterThan">
      <formula>$S$33</formula>
    </cfRule>
  </conditionalFormatting>
  <conditionalFormatting sqref="S29">
    <cfRule type="cellIs" dxfId="6" priority="2" operator="greaterThan">
      <formula>$S$33</formula>
    </cfRule>
  </conditionalFormatting>
  <conditionalFormatting sqref="S30">
    <cfRule type="cellIs" dxfId="5" priority="1" operator="greaterThan">
      <formula>$S$33</formula>
    </cfRule>
  </conditionalFormatting>
  <printOptions horizontalCentered="1"/>
  <pageMargins left="0.75" right="0.6" top="0.25" bottom="0.25" header="0.25" footer="0.25"/>
  <pageSetup scale="57" fitToHeight="2" orientation="portrait" r:id="rId1"/>
  <headerFooter>
    <oddFooter>Page &amp;P of &amp;N</oddFooter>
  </headerFooter>
  <rowBreaks count="2" manualBreakCount="2">
    <brk id="79" max="16383" man="1"/>
    <brk id="155"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2"/>
  <sheetViews>
    <sheetView zoomScaleNormal="100" zoomScaleSheetLayoutView="100" workbookViewId="0">
      <selection activeCell="S26" sqref="S26"/>
    </sheetView>
  </sheetViews>
  <sheetFormatPr defaultColWidth="9.140625" defaultRowHeight="12.75" x14ac:dyDescent="0.2"/>
  <cols>
    <col min="1" max="1" width="2.5703125" style="62" customWidth="1"/>
    <col min="2" max="2" width="22.7109375" style="62" customWidth="1"/>
    <col min="3" max="3" width="38.28515625" style="62" customWidth="1"/>
    <col min="4" max="4" width="17.5703125" style="62" customWidth="1"/>
    <col min="5" max="5" width="2.140625" style="62" customWidth="1"/>
    <col min="6" max="6" width="9.140625" style="62"/>
    <col min="7" max="7" width="9.140625" style="62" customWidth="1"/>
    <col min="8" max="8" width="9.140625" style="62"/>
    <col min="9" max="9" width="9.140625" style="62" customWidth="1"/>
    <col min="10" max="10" width="9.140625" style="62"/>
    <col min="11" max="11" width="15.85546875" style="62" customWidth="1"/>
    <col min="12" max="12" width="9.140625" style="62" customWidth="1"/>
    <col min="13" max="13" width="2.5703125" style="62" customWidth="1"/>
    <col min="14" max="15" width="9.140625" style="62"/>
    <col min="16" max="16" width="2" style="62" customWidth="1"/>
    <col min="17" max="17" width="9.140625" style="62"/>
    <col min="18" max="18" width="1.7109375" style="62" customWidth="1"/>
    <col min="19" max="19" width="12.140625" style="62" customWidth="1"/>
    <col min="20" max="20" width="1.85546875" style="62" customWidth="1"/>
    <col min="21" max="21" width="12.140625" style="62" customWidth="1"/>
    <col min="22" max="22" width="1.42578125" style="62" customWidth="1"/>
    <col min="23" max="23" width="17.42578125" style="62" customWidth="1"/>
    <col min="24" max="24" width="1.28515625" style="62" customWidth="1"/>
    <col min="25" max="25" width="17.28515625" style="62" customWidth="1"/>
    <col min="26" max="26" width="1.85546875" style="62" customWidth="1"/>
    <col min="27" max="27" width="15.85546875" style="62" customWidth="1"/>
    <col min="28" max="28" width="3" style="62" customWidth="1"/>
    <col min="29" max="16384" width="9.140625" style="62"/>
  </cols>
  <sheetData>
    <row r="1" spans="2:12" ht="15" x14ac:dyDescent="0.25">
      <c r="B1" s="7"/>
      <c r="C1" s="7"/>
      <c r="D1" s="7"/>
      <c r="E1" s="7"/>
      <c r="F1" s="7"/>
      <c r="G1" s="7"/>
      <c r="H1" s="7"/>
      <c r="I1" s="7"/>
      <c r="J1" s="7"/>
      <c r="K1" s="7"/>
      <c r="L1" s="7"/>
    </row>
    <row r="3" spans="2:12" ht="36" x14ac:dyDescent="0.55000000000000004">
      <c r="B3" s="8" t="s">
        <v>20</v>
      </c>
      <c r="C3" s="9"/>
      <c r="D3" s="9"/>
      <c r="E3" s="9"/>
      <c r="F3" s="9"/>
      <c r="G3" s="9"/>
      <c r="H3" s="9"/>
      <c r="I3" s="9"/>
      <c r="J3" s="9"/>
      <c r="K3" s="9"/>
      <c r="L3" s="9"/>
    </row>
    <row r="4" spans="2:12" ht="18.75" x14ac:dyDescent="0.3">
      <c r="B4" s="14" t="s">
        <v>21</v>
      </c>
      <c r="C4" s="14"/>
      <c r="D4" s="14"/>
      <c r="E4" s="14"/>
      <c r="F4" s="14"/>
      <c r="G4" s="15"/>
      <c r="H4" s="32"/>
      <c r="I4" s="32"/>
      <c r="J4" s="32"/>
      <c r="K4" s="32"/>
      <c r="L4" s="32" t="s">
        <v>22</v>
      </c>
    </row>
    <row r="5" spans="2:12" ht="26.25" x14ac:dyDescent="0.4">
      <c r="B5" s="50"/>
      <c r="C5" s="50"/>
      <c r="D5" s="50"/>
      <c r="E5" s="50"/>
      <c r="F5" s="50"/>
      <c r="G5" s="50"/>
      <c r="H5" s="50"/>
      <c r="I5" s="50"/>
      <c r="J5" s="50"/>
      <c r="K5" s="50"/>
      <c r="L5" s="50"/>
    </row>
    <row r="6" spans="2:12" ht="26.25" x14ac:dyDescent="0.4">
      <c r="B6" s="134" t="s">
        <v>70</v>
      </c>
      <c r="C6" s="134"/>
      <c r="D6" s="134"/>
      <c r="E6" s="134"/>
      <c r="F6" s="134"/>
      <c r="G6" s="134"/>
      <c r="H6" s="134"/>
      <c r="I6" s="134"/>
      <c r="J6" s="134"/>
      <c r="K6" s="134"/>
      <c r="L6" s="134"/>
    </row>
    <row r="7" spans="2:12" ht="44.25" customHeight="1" x14ac:dyDescent="0.4">
      <c r="B7" s="57" t="s">
        <v>58</v>
      </c>
      <c r="C7" s="58"/>
      <c r="D7" s="58"/>
      <c r="E7" s="58"/>
      <c r="F7" s="58"/>
      <c r="G7" s="58"/>
      <c r="H7" s="58"/>
      <c r="I7" s="58"/>
      <c r="J7" s="58"/>
      <c r="K7" s="58"/>
      <c r="L7" s="58"/>
    </row>
    <row r="8" spans="2:12" ht="4.5" customHeight="1" x14ac:dyDescent="0.4">
      <c r="B8" s="53"/>
      <c r="C8" s="50"/>
      <c r="D8" s="50"/>
      <c r="E8" s="50"/>
      <c r="F8" s="50"/>
      <c r="G8" s="50"/>
      <c r="H8" s="50"/>
      <c r="I8" s="50"/>
      <c r="J8" s="50"/>
      <c r="K8" s="50"/>
      <c r="L8" s="50"/>
    </row>
    <row r="9" spans="2:12" ht="18.75" x14ac:dyDescent="0.3">
      <c r="B9" s="55" t="s">
        <v>49</v>
      </c>
      <c r="C9" s="83" t="s">
        <v>127</v>
      </c>
      <c r="D9" s="51"/>
      <c r="E9" s="51"/>
      <c r="F9" s="56" t="s">
        <v>52</v>
      </c>
      <c r="G9" s="56"/>
      <c r="H9" s="135" t="s">
        <v>124</v>
      </c>
      <c r="I9" s="135"/>
      <c r="J9" s="135"/>
      <c r="K9" s="135"/>
      <c r="L9" s="135"/>
    </row>
    <row r="10" spans="2:12" ht="18.75" x14ac:dyDescent="0.3">
      <c r="B10" s="55" t="s">
        <v>50</v>
      </c>
      <c r="C10" s="83" t="s">
        <v>128</v>
      </c>
      <c r="D10" s="51"/>
      <c r="E10" s="51"/>
      <c r="F10" s="51"/>
      <c r="G10" s="52"/>
      <c r="H10" s="33"/>
      <c r="I10" s="33"/>
      <c r="J10" s="33"/>
      <c r="K10" s="33"/>
      <c r="L10" s="33"/>
    </row>
    <row r="11" spans="2:12" ht="18.75" x14ac:dyDescent="0.3">
      <c r="B11" s="55" t="s">
        <v>51</v>
      </c>
      <c r="C11" s="84" t="s">
        <v>129</v>
      </c>
      <c r="D11" s="51"/>
      <c r="E11" s="51"/>
      <c r="F11" s="51"/>
      <c r="G11" s="52"/>
      <c r="H11" s="33"/>
      <c r="I11" s="33"/>
      <c r="J11" s="33"/>
      <c r="K11" s="33"/>
      <c r="L11" s="33"/>
    </row>
    <row r="12" spans="2:12" ht="39" customHeight="1" x14ac:dyDescent="0.2"/>
    <row r="13" spans="2:12" ht="21" x14ac:dyDescent="0.35">
      <c r="B13" s="136" t="s">
        <v>57</v>
      </c>
      <c r="C13" s="136"/>
      <c r="D13" s="136"/>
      <c r="E13" s="136"/>
      <c r="F13" s="136"/>
      <c r="G13" s="136"/>
      <c r="H13" s="136"/>
      <c r="I13" s="136"/>
      <c r="J13" s="136"/>
      <c r="K13" s="136"/>
      <c r="L13" s="136"/>
    </row>
    <row r="20" spans="15:29" x14ac:dyDescent="0.2">
      <c r="O20" s="137" t="s">
        <v>89</v>
      </c>
      <c r="P20" s="137"/>
      <c r="Q20" s="137"/>
      <c r="R20" s="137"/>
      <c r="S20" s="137"/>
      <c r="T20" s="137"/>
      <c r="U20" s="137"/>
      <c r="V20" s="137"/>
      <c r="W20" s="137"/>
      <c r="X20" s="137"/>
      <c r="Y20" s="137"/>
      <c r="Z20" s="137"/>
      <c r="AA20" s="137"/>
      <c r="AB20" s="137"/>
      <c r="AC20" s="137"/>
    </row>
    <row r="21" spans="15:29" x14ac:dyDescent="0.2">
      <c r="O21" s="137" t="s">
        <v>90</v>
      </c>
      <c r="P21" s="137"/>
      <c r="Q21" s="137"/>
      <c r="R21" s="137"/>
      <c r="S21" s="137"/>
      <c r="T21" s="137"/>
      <c r="U21" s="137"/>
      <c r="V21" s="137"/>
      <c r="W21" s="137"/>
      <c r="X21" s="137"/>
      <c r="Y21" s="137"/>
      <c r="Z21" s="137"/>
      <c r="AA21" s="137"/>
      <c r="AB21" s="137"/>
      <c r="AC21" s="137"/>
    </row>
    <row r="22" spans="15:29" x14ac:dyDescent="0.2">
      <c r="R22" s="70"/>
      <c r="T22" s="70"/>
      <c r="V22" s="70"/>
      <c r="X22" s="70"/>
    </row>
    <row r="23" spans="15:29" x14ac:dyDescent="0.2">
      <c r="O23" s="74"/>
      <c r="P23" s="75"/>
      <c r="Q23" s="76" t="s">
        <v>7</v>
      </c>
      <c r="R23" s="77"/>
      <c r="S23" s="76" t="s">
        <v>9</v>
      </c>
      <c r="T23" s="77"/>
      <c r="U23" s="76" t="s">
        <v>84</v>
      </c>
      <c r="V23" s="77"/>
      <c r="W23" s="76" t="s">
        <v>84</v>
      </c>
      <c r="X23" s="77"/>
      <c r="Y23" s="76" t="s">
        <v>60</v>
      </c>
      <c r="Z23" s="77"/>
      <c r="AA23" s="76" t="s">
        <v>60</v>
      </c>
      <c r="AC23" s="68"/>
    </row>
    <row r="24" spans="15:29" x14ac:dyDescent="0.2">
      <c r="O24" s="76"/>
      <c r="P24" s="77"/>
      <c r="Q24" s="76" t="s">
        <v>8</v>
      </c>
      <c r="R24" s="77"/>
      <c r="S24" s="76" t="s">
        <v>12</v>
      </c>
      <c r="T24" s="77"/>
      <c r="U24" s="76" t="s">
        <v>86</v>
      </c>
      <c r="V24" s="77"/>
      <c r="W24" s="76" t="s">
        <v>85</v>
      </c>
      <c r="X24" s="77"/>
      <c r="Y24" s="76" t="s">
        <v>61</v>
      </c>
      <c r="Z24" s="77"/>
      <c r="AA24" s="76" t="s">
        <v>61</v>
      </c>
      <c r="AC24" s="76" t="s">
        <v>65</v>
      </c>
    </row>
    <row r="25" spans="15:29" x14ac:dyDescent="0.2">
      <c r="O25" s="78" t="s">
        <v>6</v>
      </c>
      <c r="P25" s="79"/>
      <c r="Q25" s="78" t="s">
        <v>13</v>
      </c>
      <c r="R25" s="79"/>
      <c r="S25" s="78" t="s">
        <v>13</v>
      </c>
      <c r="T25" s="79"/>
      <c r="U25" s="78" t="s">
        <v>13</v>
      </c>
      <c r="V25" s="79"/>
      <c r="W25" s="78" t="s">
        <v>13</v>
      </c>
      <c r="X25" s="79"/>
      <c r="Y25" s="78" t="s">
        <v>87</v>
      </c>
      <c r="Z25" s="79"/>
      <c r="AA25" s="78" t="s">
        <v>88</v>
      </c>
      <c r="AC25" s="78" t="s">
        <v>66</v>
      </c>
    </row>
    <row r="26" spans="15:29" x14ac:dyDescent="0.2">
      <c r="O26" s="63">
        <v>1</v>
      </c>
      <c r="P26" s="63"/>
      <c r="Q26" s="66">
        <f>D87</f>
        <v>1173.0703842230535</v>
      </c>
      <c r="R26" s="63"/>
      <c r="S26" s="67">
        <f>D86</f>
        <v>21115.266916014963</v>
      </c>
      <c r="T26" s="63"/>
      <c r="U26" s="80">
        <f>Q26</f>
        <v>1173.0703842230535</v>
      </c>
      <c r="V26" s="63"/>
      <c r="W26" s="66">
        <f>U26/$D$74</f>
        <v>4.0802448146888812</v>
      </c>
      <c r="X26" s="63"/>
      <c r="Y26" s="66">
        <f>0.6*U26</f>
        <v>703.84223053383209</v>
      </c>
      <c r="Z26" s="63"/>
      <c r="AA26" s="66">
        <f>0.6*W26</f>
        <v>2.4481468888133286</v>
      </c>
      <c r="AC26" s="85" t="s">
        <v>67</v>
      </c>
    </row>
    <row r="27" spans="15:29" x14ac:dyDescent="0.2">
      <c r="O27" s="69">
        <v>2</v>
      </c>
      <c r="P27" s="69"/>
      <c r="Q27" s="71">
        <f>D97</f>
        <v>2492.7745664739887</v>
      </c>
      <c r="R27" s="69"/>
      <c r="S27" s="72">
        <f>D96</f>
        <v>22434.971098265898</v>
      </c>
      <c r="T27" s="69"/>
      <c r="U27" s="81">
        <f t="shared" ref="U27:U30" si="0">Q27</f>
        <v>2492.7745664739887</v>
      </c>
      <c r="V27" s="69"/>
      <c r="W27" s="71">
        <f t="shared" ref="W27:W30" si="1">U27/$D$74</f>
        <v>8.6705202312138745</v>
      </c>
      <c r="X27" s="69"/>
      <c r="Y27" s="71">
        <f t="shared" ref="Y27:Y30" si="2">0.6*U27</f>
        <v>1495.6647398843932</v>
      </c>
      <c r="Z27" s="69"/>
      <c r="AA27" s="71">
        <f t="shared" ref="AA27:AA30" si="3">0.6*W27</f>
        <v>5.2023121387283249</v>
      </c>
      <c r="AB27" s="5"/>
      <c r="AC27" s="86" t="s">
        <v>68</v>
      </c>
    </row>
    <row r="28" spans="15:29" x14ac:dyDescent="0.2">
      <c r="O28" s="63">
        <v>3</v>
      </c>
      <c r="P28" s="63"/>
      <c r="Q28" s="66">
        <f>D107</f>
        <v>3988.4393063583821</v>
      </c>
      <c r="R28" s="63"/>
      <c r="S28" s="67">
        <f>D106</f>
        <v>23930.635838150291</v>
      </c>
      <c r="T28" s="63"/>
      <c r="U28" s="80">
        <f t="shared" si="0"/>
        <v>3988.4393063583821</v>
      </c>
      <c r="V28" s="63"/>
      <c r="W28" s="66">
        <f t="shared" si="1"/>
        <v>13.872832369942198</v>
      </c>
      <c r="X28" s="63"/>
      <c r="Y28" s="66">
        <f t="shared" si="2"/>
        <v>2393.0635838150292</v>
      </c>
      <c r="Z28" s="63"/>
      <c r="AA28" s="66">
        <f t="shared" si="3"/>
        <v>8.3236994219653191</v>
      </c>
      <c r="AB28" s="5"/>
      <c r="AC28" s="86" t="s">
        <v>69</v>
      </c>
    </row>
    <row r="29" spans="15:29" x14ac:dyDescent="0.2">
      <c r="O29" s="69">
        <v>4</v>
      </c>
      <c r="P29" s="69"/>
      <c r="Q29" s="71">
        <f>D117</f>
        <v>5697.7704376548309</v>
      </c>
      <c r="R29" s="69"/>
      <c r="S29" s="72">
        <f>D116</f>
        <v>25639.966969446741</v>
      </c>
      <c r="T29" s="69"/>
      <c r="U29" s="81">
        <f t="shared" si="0"/>
        <v>5697.7704376548309</v>
      </c>
      <c r="V29" s="69"/>
      <c r="W29" s="71">
        <f t="shared" si="1"/>
        <v>19.818331957060281</v>
      </c>
      <c r="X29" s="69"/>
      <c r="Y29" s="71">
        <f t="shared" si="2"/>
        <v>3418.6622625928985</v>
      </c>
      <c r="Z29" s="69"/>
      <c r="AA29" s="71">
        <f t="shared" si="3"/>
        <v>11.890999174236168</v>
      </c>
      <c r="AB29" s="5"/>
      <c r="AC29" s="86" t="s">
        <v>69</v>
      </c>
    </row>
    <row r="30" spans="15:29" x14ac:dyDescent="0.2">
      <c r="O30" s="63">
        <v>5</v>
      </c>
      <c r="P30" s="63"/>
      <c r="Q30" s="66">
        <f>D127</f>
        <v>7670.0755891507342</v>
      </c>
      <c r="R30" s="63"/>
      <c r="S30" s="67">
        <f>D126</f>
        <v>27612.272120942645</v>
      </c>
      <c r="T30" s="63"/>
      <c r="U30" s="80">
        <f t="shared" si="0"/>
        <v>7670.0755891507342</v>
      </c>
      <c r="V30" s="63"/>
      <c r="W30" s="66">
        <f t="shared" si="1"/>
        <v>26.678523788350379</v>
      </c>
      <c r="X30" s="63"/>
      <c r="Y30" s="66">
        <f t="shared" si="2"/>
        <v>4602.04535349044</v>
      </c>
      <c r="Z30" s="63"/>
      <c r="AA30" s="66">
        <f t="shared" si="3"/>
        <v>16.007114273010227</v>
      </c>
      <c r="AC30" s="86" t="s">
        <v>69</v>
      </c>
    </row>
    <row r="31" spans="15:29" x14ac:dyDescent="0.2">
      <c r="O31" s="63"/>
      <c r="P31" s="63"/>
      <c r="Q31" s="63"/>
      <c r="R31" s="63"/>
      <c r="S31" s="63"/>
      <c r="T31" s="63"/>
      <c r="U31" s="63"/>
      <c r="V31" s="63"/>
      <c r="W31" s="65"/>
      <c r="X31" s="63"/>
      <c r="Y31" s="63"/>
      <c r="Z31" s="63"/>
      <c r="AA31" s="65"/>
    </row>
    <row r="32" spans="15:29" ht="12.75" customHeight="1" x14ac:dyDescent="0.2">
      <c r="O32" s="68"/>
      <c r="P32" s="68"/>
      <c r="Q32" s="73" t="s">
        <v>10</v>
      </c>
      <c r="R32" s="68"/>
      <c r="S32" s="72">
        <f>D75*1000</f>
        <v>19920</v>
      </c>
      <c r="T32" s="68"/>
      <c r="U32" s="68" t="s">
        <v>3</v>
      </c>
      <c r="V32" s="69"/>
      <c r="W32" s="138" t="s">
        <v>64</v>
      </c>
      <c r="X32" s="138"/>
      <c r="Y32" s="138"/>
      <c r="Z32" s="138"/>
      <c r="AA32" s="138"/>
      <c r="AB32" s="138"/>
      <c r="AC32" s="138"/>
    </row>
    <row r="33" spans="15:29" x14ac:dyDescent="0.2">
      <c r="O33" s="68"/>
      <c r="P33" s="68"/>
      <c r="Q33" s="73" t="s">
        <v>11</v>
      </c>
      <c r="R33" s="68"/>
      <c r="S33" s="69">
        <f>1.1*S32</f>
        <v>21912</v>
      </c>
      <c r="T33" s="68"/>
      <c r="U33" s="68" t="s">
        <v>3</v>
      </c>
      <c r="V33" s="68"/>
      <c r="W33" s="138"/>
      <c r="X33" s="138"/>
      <c r="Y33" s="138"/>
      <c r="Z33" s="138"/>
      <c r="AA33" s="138"/>
      <c r="AB33" s="138"/>
      <c r="AC33" s="138"/>
    </row>
    <row r="34" spans="15:29" ht="15" x14ac:dyDescent="0.25">
      <c r="S34" s="7"/>
    </row>
    <row r="68" spans="1:12" ht="20.25" x14ac:dyDescent="0.3">
      <c r="B68" s="59" t="s">
        <v>91</v>
      </c>
      <c r="C68" s="60"/>
      <c r="D68" s="60"/>
      <c r="E68" s="60"/>
      <c r="F68" s="60"/>
      <c r="G68" s="60"/>
      <c r="H68" s="60"/>
      <c r="I68" s="60"/>
      <c r="J68" s="60"/>
      <c r="K68" s="60"/>
      <c r="L68" s="60"/>
    </row>
    <row r="69" spans="1:12" ht="12.75" customHeight="1" x14ac:dyDescent="0.3">
      <c r="B69" s="61"/>
      <c r="C69" s="23"/>
      <c r="D69" s="23"/>
      <c r="E69" s="23"/>
      <c r="F69" s="23"/>
      <c r="G69" s="23"/>
      <c r="H69" s="23"/>
      <c r="I69" s="23"/>
      <c r="J69" s="23"/>
      <c r="K69" s="23"/>
      <c r="L69" s="23"/>
    </row>
    <row r="70" spans="1:12" ht="27.75" customHeight="1" x14ac:dyDescent="0.2">
      <c r="B70" s="131" t="s">
        <v>24</v>
      </c>
      <c r="C70" s="132"/>
      <c r="D70" s="87">
        <v>34.5</v>
      </c>
      <c r="E70" s="11"/>
      <c r="F70" s="126" t="s">
        <v>23</v>
      </c>
      <c r="G70" s="126"/>
      <c r="H70" s="126"/>
      <c r="I70" s="126"/>
      <c r="J70" s="126"/>
      <c r="K70" s="126"/>
      <c r="L70" s="126"/>
    </row>
    <row r="71" spans="1:12" ht="25.5" customHeight="1" x14ac:dyDescent="0.2">
      <c r="B71" s="121" t="s">
        <v>25</v>
      </c>
      <c r="C71" s="133"/>
      <c r="D71" s="87">
        <v>12000</v>
      </c>
      <c r="E71" s="11"/>
      <c r="F71" s="126" t="s">
        <v>28</v>
      </c>
      <c r="G71" s="126"/>
      <c r="H71" s="126"/>
      <c r="I71" s="126"/>
      <c r="J71" s="126"/>
      <c r="K71" s="126"/>
      <c r="L71" s="126"/>
    </row>
    <row r="72" spans="1:12" ht="15.75" x14ac:dyDescent="0.3">
      <c r="B72" s="122" t="s">
        <v>26</v>
      </c>
      <c r="C72" s="122"/>
      <c r="D72" s="12">
        <f>D71/(D70*1.73)</f>
        <v>201.05554159336515</v>
      </c>
      <c r="F72" s="120" t="s">
        <v>1</v>
      </c>
      <c r="G72" s="120"/>
      <c r="H72" s="120"/>
      <c r="I72" s="120"/>
      <c r="J72" s="120"/>
      <c r="K72" s="120"/>
      <c r="L72" s="120"/>
    </row>
    <row r="73" spans="1:12" x14ac:dyDescent="0.2">
      <c r="B73" s="122" t="s">
        <v>72</v>
      </c>
      <c r="C73" s="129"/>
      <c r="D73" s="88">
        <v>6</v>
      </c>
      <c r="F73" s="139" t="s">
        <v>73</v>
      </c>
      <c r="G73" s="140"/>
      <c r="H73" s="140"/>
      <c r="I73" s="140"/>
      <c r="J73" s="140"/>
      <c r="K73" s="140"/>
      <c r="L73" s="140"/>
    </row>
    <row r="74" spans="1:12" x14ac:dyDescent="0.2">
      <c r="B74" s="127" t="s">
        <v>71</v>
      </c>
      <c r="C74" s="128"/>
      <c r="D74" s="88">
        <v>287.5</v>
      </c>
      <c r="F74" s="62" t="s">
        <v>14</v>
      </c>
    </row>
    <row r="75" spans="1:12" x14ac:dyDescent="0.2">
      <c r="B75" s="122" t="s">
        <v>32</v>
      </c>
      <c r="C75" s="129"/>
      <c r="D75" s="90">
        <v>19.920000000000002</v>
      </c>
      <c r="F75" s="34" t="s">
        <v>33</v>
      </c>
    </row>
    <row r="76" spans="1:12" ht="15" x14ac:dyDescent="0.25">
      <c r="A76" s="64"/>
      <c r="B76" s="40"/>
      <c r="C76" s="40"/>
      <c r="D76" s="54"/>
      <c r="E76" s="64"/>
      <c r="F76" s="30"/>
      <c r="G76" s="64"/>
      <c r="H76" s="64"/>
      <c r="I76" s="64"/>
      <c r="J76" s="64"/>
      <c r="K76" s="64"/>
      <c r="L76" s="64"/>
    </row>
    <row r="77" spans="1:12" x14ac:dyDescent="0.2">
      <c r="B77" s="1" t="s">
        <v>0</v>
      </c>
    </row>
    <row r="79" spans="1:12" ht="36" x14ac:dyDescent="0.55000000000000004">
      <c r="B79" s="8" t="s">
        <v>20</v>
      </c>
      <c r="C79" s="9"/>
      <c r="D79" s="9"/>
      <c r="E79" s="9"/>
      <c r="F79" s="9"/>
      <c r="G79" s="9"/>
      <c r="H79" s="9"/>
      <c r="I79" s="9"/>
      <c r="J79" s="9"/>
      <c r="K79" s="9"/>
      <c r="L79" s="9"/>
    </row>
    <row r="80" spans="1:12" ht="15.75" x14ac:dyDescent="0.25">
      <c r="B80" s="130" t="str">
        <f>"Split-Wye Neutral Current Relay Settings - "&amp;C9&amp;", "&amp;H9&amp;" Project "&amp;" - Page 2"&amp;"                   Settings for Stage -"&amp;C10</f>
        <v>Split-Wye Neutral Current Relay Settings - Enter Customer Name, Enter Project Name Project  - Page 2                   Settings for Stage -Enter Stage Number</v>
      </c>
      <c r="C80" s="130"/>
      <c r="D80" s="130"/>
      <c r="E80" s="130"/>
      <c r="F80" s="130"/>
      <c r="G80" s="130"/>
      <c r="H80" s="130"/>
      <c r="I80" s="130"/>
      <c r="J80" s="130"/>
      <c r="K80" s="130"/>
      <c r="L80" s="130"/>
    </row>
    <row r="81" spans="2:13" x14ac:dyDescent="0.2">
      <c r="B81" s="1"/>
    </row>
    <row r="83" spans="2:13" x14ac:dyDescent="0.2">
      <c r="B83" s="1" t="s">
        <v>0</v>
      </c>
    </row>
    <row r="84" spans="2:13" ht="20.25" x14ac:dyDescent="0.3">
      <c r="B84" s="123" t="s">
        <v>44</v>
      </c>
      <c r="C84" s="123"/>
      <c r="D84" s="123"/>
      <c r="E84" s="123"/>
      <c r="F84" s="123"/>
      <c r="G84" s="123"/>
      <c r="H84" s="123"/>
      <c r="I84" s="123"/>
      <c r="J84" s="123"/>
      <c r="K84" s="123"/>
      <c r="L84" s="123"/>
    </row>
    <row r="85" spans="2:13" ht="31.5" customHeight="1" x14ac:dyDescent="0.2">
      <c r="B85" s="124" t="s">
        <v>36</v>
      </c>
      <c r="C85" s="124"/>
      <c r="D85" s="17">
        <v>1</v>
      </c>
      <c r="E85" s="11"/>
      <c r="F85" s="125" t="s">
        <v>2</v>
      </c>
      <c r="G85" s="125"/>
      <c r="H85" s="125"/>
      <c r="I85" s="125"/>
      <c r="J85" s="125"/>
      <c r="K85" s="125"/>
      <c r="L85" s="125"/>
    </row>
    <row r="86" spans="2:13" ht="28.5" customHeight="1" x14ac:dyDescent="0.2">
      <c r="B86" s="126" t="s">
        <v>35</v>
      </c>
      <c r="C86" s="126"/>
      <c r="D86" s="18">
        <f>((1000*$D$70/1.73)*$D$73*3)/(3*$D$73-D85)</f>
        <v>21115.266916014963</v>
      </c>
      <c r="E86" s="16"/>
      <c r="F86" s="126" t="s">
        <v>38</v>
      </c>
      <c r="G86" s="126"/>
      <c r="H86" s="126"/>
      <c r="I86" s="126"/>
      <c r="J86" s="126"/>
      <c r="K86" s="126"/>
      <c r="L86" s="126"/>
    </row>
    <row r="87" spans="2:13" ht="16.5" customHeight="1" x14ac:dyDescent="0.2">
      <c r="B87" s="121" t="s">
        <v>37</v>
      </c>
      <c r="C87" s="121"/>
      <c r="D87" s="19">
        <f>((1000*$D$70/1.73)*D85)/(3*$D$73-D85)</f>
        <v>1173.0703842230535</v>
      </c>
      <c r="E87" s="11"/>
      <c r="F87" s="121" t="s">
        <v>13</v>
      </c>
      <c r="G87" s="121"/>
      <c r="H87" s="121"/>
      <c r="I87" s="121"/>
      <c r="J87" s="121"/>
      <c r="K87" s="121"/>
      <c r="L87" s="121"/>
    </row>
    <row r="88" spans="2:13" x14ac:dyDescent="0.2">
      <c r="B88" s="82" t="s">
        <v>77</v>
      </c>
      <c r="D88" s="66">
        <f>D87/$D$74</f>
        <v>4.0802448146888812</v>
      </c>
    </row>
    <row r="89" spans="2:13" x14ac:dyDescent="0.2">
      <c r="B89" s="120" t="s">
        <v>4</v>
      </c>
      <c r="C89" s="120"/>
      <c r="D89" s="20">
        <f>D86/($D$75*1000)-1</f>
        <v>6.000335923769895E-2</v>
      </c>
      <c r="F89" s="120" t="s">
        <v>5</v>
      </c>
      <c r="G89" s="120"/>
      <c r="H89" s="120"/>
      <c r="I89" s="120"/>
      <c r="J89" s="120"/>
      <c r="K89" s="120"/>
      <c r="L89" s="120"/>
    </row>
    <row r="90" spans="2:13" x14ac:dyDescent="0.2">
      <c r="F90" s="119"/>
      <c r="G90" s="119"/>
      <c r="H90" s="119"/>
      <c r="I90" s="119"/>
      <c r="J90" s="119"/>
      <c r="K90" s="119"/>
      <c r="L90" s="119"/>
    </row>
    <row r="91" spans="2:13" ht="15.75" x14ac:dyDescent="0.3">
      <c r="B91" s="110" t="s">
        <v>76</v>
      </c>
      <c r="C91" s="110"/>
      <c r="D91" s="31">
        <f>0.6*D87</f>
        <v>703.84223053383209</v>
      </c>
      <c r="E91" s="64"/>
      <c r="F91" s="30" t="s">
        <v>79</v>
      </c>
      <c r="G91" s="64"/>
      <c r="H91" s="26"/>
      <c r="I91" s="27"/>
      <c r="J91" s="28"/>
      <c r="K91" s="29"/>
      <c r="L91" s="64"/>
    </row>
    <row r="92" spans="2:13" x14ac:dyDescent="0.2">
      <c r="B92" s="110" t="s">
        <v>75</v>
      </c>
      <c r="C92" s="111"/>
      <c r="D92" s="31">
        <f>0.6*D88</f>
        <v>2.4481468888133286</v>
      </c>
      <c r="E92" s="64"/>
      <c r="F92" s="30" t="s">
        <v>78</v>
      </c>
      <c r="G92" s="64"/>
      <c r="H92" s="26"/>
      <c r="I92" s="27"/>
      <c r="J92" s="28"/>
      <c r="K92" s="29"/>
      <c r="L92" s="64"/>
    </row>
    <row r="93" spans="2:13" x14ac:dyDescent="0.2">
      <c r="B93" s="22"/>
      <c r="C93" s="22"/>
      <c r="D93" s="22"/>
      <c r="E93" s="22"/>
      <c r="F93" s="22"/>
      <c r="G93" s="22"/>
      <c r="H93" s="22"/>
      <c r="I93" s="22"/>
      <c r="J93" s="22"/>
      <c r="K93" s="22"/>
      <c r="L93" s="22"/>
      <c r="M93" s="22"/>
    </row>
    <row r="94" spans="2:13" ht="20.25" x14ac:dyDescent="0.3">
      <c r="B94" s="123" t="s">
        <v>80</v>
      </c>
      <c r="C94" s="123"/>
      <c r="D94" s="123"/>
      <c r="E94" s="123"/>
      <c r="F94" s="123"/>
      <c r="G94" s="123"/>
      <c r="H94" s="123"/>
      <c r="I94" s="123"/>
      <c r="J94" s="123"/>
      <c r="K94" s="123"/>
      <c r="L94" s="123"/>
    </row>
    <row r="95" spans="2:13" ht="31.5" customHeight="1" x14ac:dyDescent="0.2">
      <c r="B95" s="124" t="s">
        <v>36</v>
      </c>
      <c r="C95" s="124"/>
      <c r="D95" s="17">
        <v>2</v>
      </c>
      <c r="E95" s="11"/>
      <c r="F95" s="125" t="s">
        <v>2</v>
      </c>
      <c r="G95" s="125"/>
      <c r="H95" s="125"/>
      <c r="I95" s="125"/>
      <c r="J95" s="125"/>
      <c r="K95" s="125"/>
      <c r="L95" s="125"/>
    </row>
    <row r="96" spans="2:13" ht="28.5" customHeight="1" x14ac:dyDescent="0.2">
      <c r="B96" s="126" t="s">
        <v>35</v>
      </c>
      <c r="C96" s="126"/>
      <c r="D96" s="18">
        <f>((1000*$D$70/1.73)*$D$73*3)/(3*$D$73-D95)</f>
        <v>22434.971098265898</v>
      </c>
      <c r="E96" s="16"/>
      <c r="F96" s="126" t="s">
        <v>38</v>
      </c>
      <c r="G96" s="126"/>
      <c r="H96" s="126"/>
      <c r="I96" s="126"/>
      <c r="J96" s="126"/>
      <c r="K96" s="126"/>
      <c r="L96" s="126"/>
    </row>
    <row r="97" spans="1:12" ht="16.5" customHeight="1" x14ac:dyDescent="0.2">
      <c r="B97" s="121" t="s">
        <v>37</v>
      </c>
      <c r="C97" s="121"/>
      <c r="D97" s="19">
        <f>((1000*$D$70/1.73)*D95)/(3*$D$73-D95)</f>
        <v>2492.7745664739887</v>
      </c>
      <c r="E97" s="11"/>
      <c r="F97" s="121" t="s">
        <v>13</v>
      </c>
      <c r="G97" s="121"/>
      <c r="H97" s="121"/>
      <c r="I97" s="121"/>
      <c r="J97" s="121"/>
      <c r="K97" s="121"/>
      <c r="L97" s="121"/>
    </row>
    <row r="98" spans="1:12" x14ac:dyDescent="0.2">
      <c r="B98" s="82" t="s">
        <v>77</v>
      </c>
      <c r="D98" s="66">
        <f>D97/$D$74</f>
        <v>8.6705202312138745</v>
      </c>
    </row>
    <row r="99" spans="1:12" x14ac:dyDescent="0.2">
      <c r="B99" s="120" t="s">
        <v>4</v>
      </c>
      <c r="C99" s="120"/>
      <c r="D99" s="20">
        <f>D96/($D$75*1000)-1</f>
        <v>0.12625356919005504</v>
      </c>
      <c r="F99" s="120" t="s">
        <v>5</v>
      </c>
      <c r="G99" s="120"/>
      <c r="H99" s="120"/>
      <c r="I99" s="120"/>
      <c r="J99" s="120"/>
      <c r="K99" s="120"/>
      <c r="L99" s="120"/>
    </row>
    <row r="100" spans="1:12" x14ac:dyDescent="0.2">
      <c r="F100" s="119"/>
      <c r="G100" s="119"/>
      <c r="H100" s="119"/>
      <c r="I100" s="119"/>
      <c r="J100" s="119"/>
      <c r="K100" s="119"/>
      <c r="L100" s="119"/>
    </row>
    <row r="101" spans="1:12" ht="15.75" x14ac:dyDescent="0.3">
      <c r="B101" s="110" t="s">
        <v>76</v>
      </c>
      <c r="C101" s="110"/>
      <c r="D101" s="31">
        <f>0.6*D97</f>
        <v>1495.6647398843932</v>
      </c>
      <c r="E101" s="64"/>
      <c r="F101" s="30" t="s">
        <v>79</v>
      </c>
      <c r="G101" s="64"/>
      <c r="H101" s="26"/>
      <c r="I101" s="27"/>
      <c r="J101" s="28"/>
      <c r="K101" s="29"/>
      <c r="L101" s="64"/>
    </row>
    <row r="102" spans="1:12" x14ac:dyDescent="0.2">
      <c r="B102" s="110" t="s">
        <v>75</v>
      </c>
      <c r="C102" s="111"/>
      <c r="D102" s="31">
        <f>0.6*D98</f>
        <v>5.2023121387283249</v>
      </c>
      <c r="E102" s="64"/>
      <c r="F102" s="30" t="s">
        <v>78</v>
      </c>
      <c r="G102" s="64"/>
      <c r="H102" s="26"/>
      <c r="I102" s="27"/>
      <c r="J102" s="28"/>
      <c r="K102" s="29"/>
      <c r="L102" s="64"/>
    </row>
    <row r="103" spans="1:12" x14ac:dyDescent="0.2">
      <c r="A103" s="22"/>
      <c r="B103" s="22"/>
      <c r="C103" s="22"/>
      <c r="D103" s="22"/>
      <c r="E103" s="22"/>
      <c r="F103" s="22"/>
      <c r="G103" s="22"/>
      <c r="H103" s="42"/>
      <c r="I103" s="43"/>
      <c r="J103" s="35"/>
      <c r="K103" s="44"/>
      <c r="L103" s="22"/>
    </row>
    <row r="104" spans="1:12" ht="20.25" x14ac:dyDescent="0.3">
      <c r="B104" s="123" t="s">
        <v>81</v>
      </c>
      <c r="C104" s="123"/>
      <c r="D104" s="123"/>
      <c r="E104" s="123"/>
      <c r="F104" s="123"/>
      <c r="G104" s="123"/>
      <c r="H104" s="123"/>
      <c r="I104" s="123"/>
      <c r="J104" s="123"/>
      <c r="K104" s="123"/>
      <c r="L104" s="123"/>
    </row>
    <row r="105" spans="1:12" ht="31.5" customHeight="1" x14ac:dyDescent="0.2">
      <c r="B105" s="124" t="s">
        <v>36</v>
      </c>
      <c r="C105" s="124"/>
      <c r="D105" s="17">
        <v>3</v>
      </c>
      <c r="E105" s="11"/>
      <c r="F105" s="125" t="s">
        <v>2</v>
      </c>
      <c r="G105" s="125"/>
      <c r="H105" s="125"/>
      <c r="I105" s="125"/>
      <c r="J105" s="125"/>
      <c r="K105" s="125"/>
      <c r="L105" s="125"/>
    </row>
    <row r="106" spans="1:12" ht="28.5" customHeight="1" x14ac:dyDescent="0.2">
      <c r="B106" s="126" t="s">
        <v>35</v>
      </c>
      <c r="C106" s="126"/>
      <c r="D106" s="18">
        <f>((1000*$D$70/1.73)*$D$73*3)/(3*$D$73-D105)</f>
        <v>23930.635838150291</v>
      </c>
      <c r="E106" s="16"/>
      <c r="F106" s="126" t="s">
        <v>38</v>
      </c>
      <c r="G106" s="126"/>
      <c r="H106" s="126"/>
      <c r="I106" s="126"/>
      <c r="J106" s="126"/>
      <c r="K106" s="126"/>
      <c r="L106" s="126"/>
    </row>
    <row r="107" spans="1:12" ht="16.5" customHeight="1" x14ac:dyDescent="0.2">
      <c r="B107" s="121" t="s">
        <v>37</v>
      </c>
      <c r="C107" s="121"/>
      <c r="D107" s="19">
        <f>((1000*$D$70/1.73)*D105)/(3*$D$73-D105)</f>
        <v>3988.4393063583821</v>
      </c>
      <c r="E107" s="11"/>
      <c r="F107" s="121" t="s">
        <v>13</v>
      </c>
      <c r="G107" s="121"/>
      <c r="H107" s="121"/>
      <c r="I107" s="121"/>
      <c r="J107" s="121"/>
      <c r="K107" s="121"/>
      <c r="L107" s="121"/>
    </row>
    <row r="108" spans="1:12" x14ac:dyDescent="0.2">
      <c r="B108" s="82" t="s">
        <v>77</v>
      </c>
      <c r="D108" s="66">
        <f>D107/$D$74</f>
        <v>13.872832369942198</v>
      </c>
    </row>
    <row r="109" spans="1:12" x14ac:dyDescent="0.2">
      <c r="B109" s="120" t="s">
        <v>4</v>
      </c>
      <c r="C109" s="120"/>
      <c r="D109" s="20">
        <f>D106/($D$75*1000)-1</f>
        <v>0.201337140469392</v>
      </c>
      <c r="F109" s="120" t="s">
        <v>5</v>
      </c>
      <c r="G109" s="120"/>
      <c r="H109" s="120"/>
      <c r="I109" s="120"/>
      <c r="J109" s="120"/>
      <c r="K109" s="120"/>
      <c r="L109" s="120"/>
    </row>
    <row r="110" spans="1:12" x14ac:dyDescent="0.2">
      <c r="F110" s="119"/>
      <c r="G110" s="119"/>
      <c r="H110" s="119"/>
      <c r="I110" s="119"/>
      <c r="J110" s="119"/>
      <c r="K110" s="119"/>
      <c r="L110" s="119"/>
    </row>
    <row r="111" spans="1:12" ht="15.75" x14ac:dyDescent="0.3">
      <c r="B111" s="110" t="s">
        <v>76</v>
      </c>
      <c r="C111" s="110"/>
      <c r="D111" s="31">
        <f>0.6*D107</f>
        <v>2393.0635838150292</v>
      </c>
      <c r="E111" s="64"/>
      <c r="F111" s="30" t="s">
        <v>79</v>
      </c>
      <c r="G111" s="64"/>
      <c r="H111" s="26"/>
      <c r="I111" s="27"/>
      <c r="J111" s="28"/>
      <c r="K111" s="29"/>
      <c r="L111" s="64"/>
    </row>
    <row r="112" spans="1:12" x14ac:dyDescent="0.2">
      <c r="B112" s="110" t="s">
        <v>75</v>
      </c>
      <c r="C112" s="111"/>
      <c r="D112" s="31">
        <f>0.6*D108</f>
        <v>8.3236994219653191</v>
      </c>
      <c r="E112" s="64"/>
      <c r="F112" s="30" t="s">
        <v>78</v>
      </c>
      <c r="G112" s="64"/>
      <c r="H112" s="26"/>
      <c r="I112" s="27"/>
      <c r="J112" s="28"/>
      <c r="K112" s="29"/>
      <c r="L112" s="64"/>
    </row>
    <row r="113" spans="1:12" x14ac:dyDescent="0.2">
      <c r="A113" s="22"/>
      <c r="B113" s="22"/>
      <c r="C113" s="22"/>
      <c r="D113" s="22"/>
      <c r="E113" s="22"/>
      <c r="F113" s="113"/>
      <c r="G113" s="113"/>
      <c r="H113" s="113"/>
      <c r="I113" s="113"/>
      <c r="J113" s="113"/>
      <c r="K113" s="113"/>
      <c r="L113" s="113"/>
    </row>
    <row r="114" spans="1:12" ht="20.25" x14ac:dyDescent="0.3">
      <c r="B114" s="123" t="s">
        <v>82</v>
      </c>
      <c r="C114" s="123"/>
      <c r="D114" s="123"/>
      <c r="E114" s="123"/>
      <c r="F114" s="123"/>
      <c r="G114" s="123"/>
      <c r="H114" s="123"/>
      <c r="I114" s="123"/>
      <c r="J114" s="123"/>
      <c r="K114" s="123"/>
      <c r="L114" s="123"/>
    </row>
    <row r="115" spans="1:12" ht="31.5" customHeight="1" x14ac:dyDescent="0.2">
      <c r="B115" s="124" t="s">
        <v>36</v>
      </c>
      <c r="C115" s="124"/>
      <c r="D115" s="17">
        <v>4</v>
      </c>
      <c r="E115" s="11"/>
      <c r="F115" s="125" t="s">
        <v>2</v>
      </c>
      <c r="G115" s="125"/>
      <c r="H115" s="125"/>
      <c r="I115" s="125"/>
      <c r="J115" s="125"/>
      <c r="K115" s="125"/>
      <c r="L115" s="125"/>
    </row>
    <row r="116" spans="1:12" ht="28.5" customHeight="1" x14ac:dyDescent="0.2">
      <c r="B116" s="126" t="s">
        <v>35</v>
      </c>
      <c r="C116" s="126"/>
      <c r="D116" s="18">
        <f>((1000*$D$70/1.73)*$D$73*3)/(3*$D$73-D115)</f>
        <v>25639.966969446741</v>
      </c>
      <c r="E116" s="16"/>
      <c r="F116" s="126" t="s">
        <v>38</v>
      </c>
      <c r="G116" s="126"/>
      <c r="H116" s="126"/>
      <c r="I116" s="126"/>
      <c r="J116" s="126"/>
      <c r="K116" s="126"/>
      <c r="L116" s="126"/>
    </row>
    <row r="117" spans="1:12" ht="16.5" customHeight="1" x14ac:dyDescent="0.2">
      <c r="B117" s="121" t="s">
        <v>37</v>
      </c>
      <c r="C117" s="121"/>
      <c r="D117" s="19">
        <f>((1000*$D$70/1.73)*D115)/(3*$D$73-D115)</f>
        <v>5697.7704376548309</v>
      </c>
      <c r="E117" s="11"/>
      <c r="F117" s="121" t="s">
        <v>13</v>
      </c>
      <c r="G117" s="121"/>
      <c r="H117" s="121"/>
      <c r="I117" s="121"/>
      <c r="J117" s="121"/>
      <c r="K117" s="121"/>
      <c r="L117" s="121"/>
    </row>
    <row r="118" spans="1:12" x14ac:dyDescent="0.2">
      <c r="B118" s="82" t="s">
        <v>77</v>
      </c>
      <c r="D118" s="66">
        <f>D117/$D$74</f>
        <v>19.818331957060281</v>
      </c>
    </row>
    <row r="119" spans="1:12" x14ac:dyDescent="0.2">
      <c r="B119" s="120" t="s">
        <v>4</v>
      </c>
      <c r="C119" s="120"/>
      <c r="D119" s="20">
        <f>D116/($D$75*1000)-1</f>
        <v>0.28714693621720588</v>
      </c>
      <c r="F119" s="120" t="s">
        <v>5</v>
      </c>
      <c r="G119" s="120"/>
      <c r="H119" s="120"/>
      <c r="I119" s="120"/>
      <c r="J119" s="120"/>
      <c r="K119" s="120"/>
      <c r="L119" s="120"/>
    </row>
    <row r="120" spans="1:12" x14ac:dyDescent="0.2">
      <c r="F120" s="119"/>
      <c r="G120" s="119"/>
      <c r="H120" s="119"/>
      <c r="I120" s="119"/>
      <c r="J120" s="119"/>
      <c r="K120" s="119"/>
      <c r="L120" s="119"/>
    </row>
    <row r="121" spans="1:12" ht="15.75" x14ac:dyDescent="0.3">
      <c r="B121" s="110" t="s">
        <v>76</v>
      </c>
      <c r="C121" s="110"/>
      <c r="D121" s="31">
        <f>0.6*D117</f>
        <v>3418.6622625928985</v>
      </c>
      <c r="E121" s="64"/>
      <c r="F121" s="30" t="s">
        <v>79</v>
      </c>
      <c r="G121" s="64"/>
      <c r="H121" s="26"/>
      <c r="I121" s="27"/>
      <c r="J121" s="28"/>
      <c r="K121" s="29"/>
      <c r="L121" s="64"/>
    </row>
    <row r="122" spans="1:12" x14ac:dyDescent="0.2">
      <c r="B122" s="110" t="s">
        <v>75</v>
      </c>
      <c r="C122" s="111"/>
      <c r="D122" s="31">
        <f>0.6*D118</f>
        <v>11.890999174236168</v>
      </c>
      <c r="E122" s="64"/>
      <c r="F122" s="30" t="s">
        <v>78</v>
      </c>
      <c r="G122" s="64"/>
      <c r="H122" s="26"/>
      <c r="I122" s="27"/>
      <c r="J122" s="28"/>
      <c r="K122" s="29"/>
      <c r="L122" s="64"/>
    </row>
    <row r="124" spans="1:12" ht="20.25" x14ac:dyDescent="0.3">
      <c r="B124" s="123" t="s">
        <v>83</v>
      </c>
      <c r="C124" s="123"/>
      <c r="D124" s="123"/>
      <c r="E124" s="123"/>
      <c r="F124" s="123"/>
      <c r="G124" s="123"/>
      <c r="H124" s="123"/>
      <c r="I124" s="123"/>
      <c r="J124" s="123"/>
      <c r="K124" s="123"/>
      <c r="L124" s="123"/>
    </row>
    <row r="125" spans="1:12" ht="31.5" customHeight="1" x14ac:dyDescent="0.2">
      <c r="B125" s="124" t="s">
        <v>36</v>
      </c>
      <c r="C125" s="124"/>
      <c r="D125" s="17">
        <v>5</v>
      </c>
      <c r="E125" s="11"/>
      <c r="F125" s="125" t="s">
        <v>2</v>
      </c>
      <c r="G125" s="125"/>
      <c r="H125" s="125"/>
      <c r="I125" s="125"/>
      <c r="J125" s="125"/>
      <c r="K125" s="125"/>
      <c r="L125" s="125"/>
    </row>
    <row r="126" spans="1:12" ht="28.5" customHeight="1" x14ac:dyDescent="0.2">
      <c r="B126" s="126" t="s">
        <v>35</v>
      </c>
      <c r="C126" s="126"/>
      <c r="D126" s="18">
        <f>((1000*$D$70/1.73)*$D$73*3)/(3*$D$73-D125)</f>
        <v>27612.272120942645</v>
      </c>
      <c r="E126" s="16"/>
      <c r="F126" s="126" t="s">
        <v>38</v>
      </c>
      <c r="G126" s="126"/>
      <c r="H126" s="126"/>
      <c r="I126" s="126"/>
      <c r="J126" s="126"/>
      <c r="K126" s="126"/>
      <c r="L126" s="126"/>
    </row>
    <row r="127" spans="1:12" ht="16.5" customHeight="1" x14ac:dyDescent="0.2">
      <c r="B127" s="121" t="s">
        <v>37</v>
      </c>
      <c r="C127" s="121"/>
      <c r="D127" s="19">
        <f>((1000*$D$70/1.73)*D125)/(3*$D$73-D125)</f>
        <v>7670.0755891507342</v>
      </c>
      <c r="E127" s="11"/>
      <c r="F127" s="121" t="s">
        <v>13</v>
      </c>
      <c r="G127" s="121"/>
      <c r="H127" s="121"/>
      <c r="I127" s="121"/>
      <c r="J127" s="121"/>
      <c r="K127" s="121"/>
      <c r="L127" s="121"/>
    </row>
    <row r="128" spans="1:12" x14ac:dyDescent="0.2">
      <c r="B128" s="82" t="s">
        <v>77</v>
      </c>
      <c r="D128" s="66">
        <f>D127/$D$74</f>
        <v>26.678523788350379</v>
      </c>
    </row>
    <row r="129" spans="2:12" x14ac:dyDescent="0.2">
      <c r="B129" s="120" t="s">
        <v>4</v>
      </c>
      <c r="C129" s="120"/>
      <c r="D129" s="20">
        <f>D126/($D$75*1000)-1</f>
        <v>0.38615823900314483</v>
      </c>
      <c r="F129" s="120" t="s">
        <v>5</v>
      </c>
      <c r="G129" s="120"/>
      <c r="H129" s="120"/>
      <c r="I129" s="120"/>
      <c r="J129" s="120"/>
      <c r="K129" s="120"/>
      <c r="L129" s="120"/>
    </row>
    <row r="130" spans="2:12" x14ac:dyDescent="0.2">
      <c r="F130" s="119"/>
      <c r="G130" s="119"/>
      <c r="H130" s="119"/>
      <c r="I130" s="119"/>
      <c r="J130" s="119"/>
      <c r="K130" s="119"/>
      <c r="L130" s="119"/>
    </row>
    <row r="131" spans="2:12" ht="15.75" x14ac:dyDescent="0.3">
      <c r="B131" s="110" t="s">
        <v>76</v>
      </c>
      <c r="C131" s="110"/>
      <c r="D131" s="31">
        <f>0.6*D127</f>
        <v>4602.04535349044</v>
      </c>
      <c r="E131" s="64"/>
      <c r="F131" s="30" t="s">
        <v>79</v>
      </c>
      <c r="G131" s="64"/>
      <c r="H131" s="26"/>
      <c r="I131" s="27"/>
      <c r="J131" s="28"/>
      <c r="K131" s="29"/>
      <c r="L131" s="64"/>
    </row>
    <row r="132" spans="2:12" x14ac:dyDescent="0.2">
      <c r="B132" s="110" t="s">
        <v>75</v>
      </c>
      <c r="C132" s="111"/>
      <c r="D132" s="31">
        <f>0.6*D128</f>
        <v>16.007114273010227</v>
      </c>
      <c r="E132" s="64"/>
      <c r="F132" s="30" t="s">
        <v>78</v>
      </c>
      <c r="G132" s="64"/>
      <c r="H132" s="26"/>
      <c r="I132" s="27"/>
      <c r="J132" s="28"/>
      <c r="K132" s="29"/>
      <c r="L132" s="64"/>
    </row>
  </sheetData>
  <sheetProtection password="DB25" sheet="1" objects="1" scenarios="1"/>
  <mergeCells count="78">
    <mergeCell ref="F130:L130"/>
    <mergeCell ref="B131:C131"/>
    <mergeCell ref="B132:C132"/>
    <mergeCell ref="B94:L94"/>
    <mergeCell ref="B99:C99"/>
    <mergeCell ref="F100:L100"/>
    <mergeCell ref="B101:C101"/>
    <mergeCell ref="B105:C105"/>
    <mergeCell ref="B112:C112"/>
    <mergeCell ref="F113:L113"/>
    <mergeCell ref="B129:C129"/>
    <mergeCell ref="F125:L125"/>
    <mergeCell ref="B126:C126"/>
    <mergeCell ref="B124:L124"/>
    <mergeCell ref="B125:C125"/>
    <mergeCell ref="F126:L126"/>
    <mergeCell ref="B127:C127"/>
    <mergeCell ref="F127:L127"/>
    <mergeCell ref="F129:L129"/>
    <mergeCell ref="F120:L120"/>
    <mergeCell ref="B121:C121"/>
    <mergeCell ref="B122:C122"/>
    <mergeCell ref="B119:C119"/>
    <mergeCell ref="F119:L119"/>
    <mergeCell ref="B109:C109"/>
    <mergeCell ref="F109:L109"/>
    <mergeCell ref="F110:L110"/>
    <mergeCell ref="B111:C111"/>
    <mergeCell ref="B116:C116"/>
    <mergeCell ref="B117:C117"/>
    <mergeCell ref="B114:L114"/>
    <mergeCell ref="B115:C115"/>
    <mergeCell ref="F115:L115"/>
    <mergeCell ref="F116:L116"/>
    <mergeCell ref="F117:L117"/>
    <mergeCell ref="F99:L99"/>
    <mergeCell ref="B107:C107"/>
    <mergeCell ref="F107:L107"/>
    <mergeCell ref="B106:C106"/>
    <mergeCell ref="F106:L106"/>
    <mergeCell ref="B96:C96"/>
    <mergeCell ref="F96:L96"/>
    <mergeCell ref="B97:C97"/>
    <mergeCell ref="F97:L97"/>
    <mergeCell ref="B91:C91"/>
    <mergeCell ref="B92:C92"/>
    <mergeCell ref="B95:C95"/>
    <mergeCell ref="F95:L95"/>
    <mergeCell ref="F89:L89"/>
    <mergeCell ref="F90:L90"/>
    <mergeCell ref="B84:L84"/>
    <mergeCell ref="B85:C85"/>
    <mergeCell ref="F85:L85"/>
    <mergeCell ref="B86:C86"/>
    <mergeCell ref="F86:L86"/>
    <mergeCell ref="B87:C87"/>
    <mergeCell ref="F87:L87"/>
    <mergeCell ref="W32:AC33"/>
    <mergeCell ref="B102:C102"/>
    <mergeCell ref="B104:L104"/>
    <mergeCell ref="F105:L105"/>
    <mergeCell ref="B73:C73"/>
    <mergeCell ref="F73:L73"/>
    <mergeCell ref="B74:C74"/>
    <mergeCell ref="B75:C75"/>
    <mergeCell ref="B80:L80"/>
    <mergeCell ref="B70:C70"/>
    <mergeCell ref="F70:L70"/>
    <mergeCell ref="B71:C71"/>
    <mergeCell ref="F71:L71"/>
    <mergeCell ref="B72:C72"/>
    <mergeCell ref="F72:L72"/>
    <mergeCell ref="B89:C89"/>
    <mergeCell ref="B6:L6"/>
    <mergeCell ref="H9:L9"/>
    <mergeCell ref="B13:L13"/>
    <mergeCell ref="O20:AC20"/>
    <mergeCell ref="O21:AC21"/>
  </mergeCells>
  <conditionalFormatting sqref="S26">
    <cfRule type="cellIs" dxfId="4" priority="5" operator="greaterThan">
      <formula>$S$33</formula>
    </cfRule>
  </conditionalFormatting>
  <conditionalFormatting sqref="S27">
    <cfRule type="cellIs" dxfId="3" priority="4" operator="greaterThan">
      <formula>$S$33</formula>
    </cfRule>
  </conditionalFormatting>
  <conditionalFormatting sqref="S28">
    <cfRule type="cellIs" dxfId="2" priority="3" operator="greaterThan">
      <formula>$S$33</formula>
    </cfRule>
  </conditionalFormatting>
  <conditionalFormatting sqref="S29">
    <cfRule type="cellIs" dxfId="1" priority="2" operator="greaterThan">
      <formula>$S$33</formula>
    </cfRule>
  </conditionalFormatting>
  <conditionalFormatting sqref="S30">
    <cfRule type="cellIs" dxfId="0" priority="1" operator="greaterThan">
      <formula>$S$33</formula>
    </cfRule>
  </conditionalFormatting>
  <printOptions horizontalCentered="1"/>
  <pageMargins left="0.75" right="0.6" top="0.25" bottom="0.25" header="0.25" footer="0.25"/>
  <pageSetup scale="57" fitToHeight="2" orientation="portrait" r:id="rId1"/>
  <headerFooter>
    <oddFooter>Page &amp;P of &amp;N</oddFooter>
  </headerFooter>
  <rowBreaks count="1" manualBreakCount="1">
    <brk id="7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zoomScaleNormal="100" zoomScaleSheetLayoutView="100" workbookViewId="0">
      <selection activeCell="D40" sqref="D40"/>
    </sheetView>
  </sheetViews>
  <sheetFormatPr defaultColWidth="9.140625" defaultRowHeight="12.75" x14ac:dyDescent="0.2"/>
  <cols>
    <col min="1" max="1" width="2.5703125" style="62" customWidth="1"/>
    <col min="2" max="2" width="22.7109375" style="62" customWidth="1"/>
    <col min="3" max="3" width="38.28515625" style="62" customWidth="1"/>
    <col min="4" max="4" width="17.5703125" style="62" customWidth="1"/>
    <col min="5" max="5" width="2.140625" style="62" customWidth="1"/>
    <col min="6" max="6" width="9.140625" style="62"/>
    <col min="7" max="7" width="10.140625" style="62" customWidth="1"/>
    <col min="8" max="8" width="9.140625" style="62"/>
    <col min="9" max="9" width="9.140625" style="62" customWidth="1"/>
    <col min="10" max="10" width="9.140625" style="62"/>
    <col min="11" max="11" width="15.85546875" style="62" customWidth="1"/>
    <col min="12" max="12" width="9.140625" style="62" customWidth="1"/>
    <col min="13" max="13" width="2.5703125" style="62" customWidth="1"/>
    <col min="14" max="15" width="9.140625" style="62"/>
    <col min="16" max="16" width="2" style="62" customWidth="1"/>
    <col min="17" max="17" width="9.140625" style="62"/>
    <col min="18" max="18" width="1.7109375" style="62" customWidth="1"/>
    <col min="19" max="19" width="12.140625" style="62" customWidth="1"/>
    <col min="20" max="20" width="1.85546875" style="62" customWidth="1"/>
    <col min="21" max="21" width="12.140625" style="62" customWidth="1"/>
    <col min="22" max="22" width="1.42578125" style="62" customWidth="1"/>
    <col min="23" max="23" width="17.42578125" style="62" customWidth="1"/>
    <col min="24" max="24" width="1.28515625" style="62" customWidth="1"/>
    <col min="25" max="25" width="17.28515625" style="62" customWidth="1"/>
    <col min="26" max="26" width="1.85546875" style="62" customWidth="1"/>
    <col min="27" max="27" width="15.85546875" style="62" customWidth="1"/>
    <col min="28" max="28" width="3" style="62" customWidth="1"/>
    <col min="29" max="16384" width="9.140625" style="62"/>
  </cols>
  <sheetData>
    <row r="1" spans="2:12" ht="15" x14ac:dyDescent="0.25">
      <c r="B1" s="7"/>
      <c r="C1" s="7"/>
      <c r="D1" s="7"/>
      <c r="E1" s="7"/>
      <c r="F1" s="7"/>
      <c r="G1" s="7"/>
      <c r="H1" s="7"/>
      <c r="I1" s="7"/>
      <c r="J1" s="7"/>
      <c r="K1" s="7"/>
      <c r="L1" s="7"/>
    </row>
    <row r="3" spans="2:12" ht="36" x14ac:dyDescent="0.55000000000000004">
      <c r="B3" s="8" t="s">
        <v>20</v>
      </c>
      <c r="C3" s="9"/>
      <c r="D3" s="9"/>
      <c r="E3" s="9"/>
      <c r="F3" s="9"/>
      <c r="G3" s="9"/>
      <c r="H3" s="9"/>
      <c r="I3" s="9"/>
      <c r="J3" s="9"/>
      <c r="K3" s="9"/>
      <c r="L3" s="9"/>
    </row>
    <row r="4" spans="2:12" ht="18.75" x14ac:dyDescent="0.3">
      <c r="B4" s="14" t="s">
        <v>21</v>
      </c>
      <c r="C4" s="14"/>
      <c r="D4" s="14"/>
      <c r="E4" s="14"/>
      <c r="F4" s="14"/>
      <c r="G4" s="15"/>
      <c r="H4" s="32"/>
      <c r="I4" s="32"/>
      <c r="J4" s="32"/>
      <c r="K4" s="32"/>
      <c r="L4" s="32" t="s">
        <v>22</v>
      </c>
    </row>
    <row r="5" spans="2:12" ht="26.25" x14ac:dyDescent="0.4">
      <c r="B5" s="50"/>
      <c r="C5" s="50"/>
      <c r="D5" s="50"/>
      <c r="E5" s="50"/>
      <c r="F5" s="50"/>
      <c r="G5" s="50"/>
      <c r="H5" s="50"/>
      <c r="I5" s="50"/>
      <c r="J5" s="50"/>
      <c r="K5" s="50"/>
      <c r="L5" s="50"/>
    </row>
    <row r="6" spans="2:12" ht="20.25" x14ac:dyDescent="0.3">
      <c r="B6" s="141" t="s">
        <v>118</v>
      </c>
      <c r="C6" s="141"/>
      <c r="D6" s="141"/>
      <c r="E6" s="141"/>
      <c r="F6" s="141"/>
      <c r="G6" s="141"/>
      <c r="H6" s="141"/>
      <c r="I6" s="141"/>
      <c r="J6" s="141"/>
      <c r="K6" s="141"/>
      <c r="L6" s="141"/>
    </row>
    <row r="7" spans="2:12" ht="44.25" customHeight="1" x14ac:dyDescent="0.4">
      <c r="B7" s="57" t="s">
        <v>58</v>
      </c>
      <c r="C7" s="58"/>
      <c r="D7" s="58"/>
      <c r="E7" s="58"/>
      <c r="F7" s="58"/>
      <c r="G7" s="58"/>
      <c r="H7" s="58"/>
      <c r="I7" s="58"/>
      <c r="J7" s="58"/>
      <c r="K7" s="58"/>
      <c r="L7" s="58"/>
    </row>
    <row r="8" spans="2:12" ht="4.5" customHeight="1" x14ac:dyDescent="0.4">
      <c r="B8" s="53"/>
      <c r="C8" s="50"/>
      <c r="D8" s="50"/>
      <c r="E8" s="50"/>
      <c r="F8" s="50"/>
      <c r="G8" s="50"/>
      <c r="H8" s="50"/>
      <c r="I8" s="50"/>
      <c r="J8" s="50"/>
      <c r="K8" s="50"/>
      <c r="L8" s="50"/>
    </row>
    <row r="9" spans="2:12" ht="18.75" x14ac:dyDescent="0.3">
      <c r="B9" s="55" t="s">
        <v>49</v>
      </c>
      <c r="C9" s="83" t="s">
        <v>127</v>
      </c>
      <c r="D9" s="51"/>
      <c r="E9" s="51"/>
      <c r="F9" s="56" t="s">
        <v>52</v>
      </c>
      <c r="G9" s="56"/>
      <c r="H9" s="135" t="s">
        <v>124</v>
      </c>
      <c r="I9" s="135"/>
      <c r="J9" s="135"/>
      <c r="K9" s="135"/>
      <c r="L9" s="135"/>
    </row>
    <row r="10" spans="2:12" ht="18.75" x14ac:dyDescent="0.3">
      <c r="B10" s="55" t="s">
        <v>50</v>
      </c>
      <c r="C10" s="83" t="s">
        <v>128</v>
      </c>
      <c r="D10" s="51"/>
      <c r="E10" s="51"/>
      <c r="F10" s="56" t="s">
        <v>92</v>
      </c>
      <c r="G10" s="56"/>
      <c r="H10" s="135" t="s">
        <v>131</v>
      </c>
      <c r="I10" s="135"/>
      <c r="J10" s="135"/>
      <c r="K10" s="135"/>
      <c r="L10" s="135"/>
    </row>
    <row r="11" spans="2:12" ht="18.75" x14ac:dyDescent="0.3">
      <c r="B11" s="55" t="s">
        <v>51</v>
      </c>
      <c r="C11" s="92" t="s">
        <v>130</v>
      </c>
      <c r="D11" s="51"/>
      <c r="E11" s="51"/>
      <c r="F11" s="56" t="s">
        <v>93</v>
      </c>
      <c r="G11" s="56"/>
      <c r="H11" s="135" t="s">
        <v>132</v>
      </c>
      <c r="I11" s="135"/>
      <c r="J11" s="135"/>
      <c r="K11" s="135"/>
      <c r="L11" s="135"/>
    </row>
    <row r="12" spans="2:12" ht="18.75" x14ac:dyDescent="0.3">
      <c r="B12" s="55"/>
      <c r="C12" s="103"/>
      <c r="D12" s="51"/>
      <c r="E12" s="51"/>
      <c r="F12" s="98" t="s">
        <v>94</v>
      </c>
      <c r="H12" s="146" t="s">
        <v>133</v>
      </c>
      <c r="I12" s="147"/>
      <c r="J12" s="147"/>
      <c r="K12" s="147"/>
      <c r="L12" s="148"/>
    </row>
    <row r="13" spans="2:12" ht="18.75" x14ac:dyDescent="0.3">
      <c r="B13" s="55"/>
      <c r="C13" s="103"/>
      <c r="D13" s="51"/>
      <c r="E13" s="51"/>
      <c r="F13" s="56" t="s">
        <v>119</v>
      </c>
      <c r="G13" s="56"/>
      <c r="H13" s="135" t="s">
        <v>134</v>
      </c>
      <c r="I13" s="135"/>
      <c r="J13" s="135"/>
      <c r="K13" s="135"/>
      <c r="L13" s="135"/>
    </row>
    <row r="14" spans="2:12" ht="18.75" x14ac:dyDescent="0.3">
      <c r="D14" s="51"/>
      <c r="E14" s="51"/>
      <c r="F14" s="56" t="s">
        <v>120</v>
      </c>
      <c r="G14" s="56"/>
      <c r="H14" s="143" t="s">
        <v>135</v>
      </c>
      <c r="I14" s="144"/>
      <c r="J14" s="144"/>
      <c r="K14" s="144"/>
      <c r="L14" s="145"/>
    </row>
    <row r="15" spans="2:12" ht="15.75" customHeight="1" x14ac:dyDescent="0.2"/>
    <row r="16" spans="2:12" ht="20.25" x14ac:dyDescent="0.3">
      <c r="B16" s="142" t="s">
        <v>57</v>
      </c>
      <c r="C16" s="142"/>
      <c r="D16" s="142"/>
      <c r="E16" s="142"/>
      <c r="F16" s="142"/>
      <c r="G16" s="142"/>
      <c r="H16" s="142"/>
      <c r="I16" s="142"/>
      <c r="J16" s="142"/>
      <c r="K16" s="142"/>
      <c r="L16" s="142"/>
    </row>
    <row r="35" spans="1:12" ht="74.25" customHeight="1" x14ac:dyDescent="0.2"/>
    <row r="36" spans="1:12" ht="20.25" x14ac:dyDescent="0.3">
      <c r="B36" s="59" t="s">
        <v>112</v>
      </c>
      <c r="C36" s="60"/>
      <c r="D36" s="60"/>
      <c r="E36" s="60"/>
      <c r="F36" s="60"/>
      <c r="G36" s="60"/>
      <c r="H36" s="60"/>
      <c r="I36" s="60"/>
      <c r="J36" s="60"/>
      <c r="K36" s="60"/>
      <c r="L36" s="60"/>
    </row>
    <row r="37" spans="1:12" ht="12.75" customHeight="1" x14ac:dyDescent="0.3">
      <c r="B37" s="61"/>
      <c r="C37" s="23"/>
      <c r="D37" s="23"/>
      <c r="E37" s="23"/>
      <c r="F37" s="23"/>
      <c r="G37" s="23"/>
      <c r="H37" s="23"/>
      <c r="I37" s="23"/>
      <c r="J37" s="23"/>
      <c r="K37" s="23"/>
      <c r="L37" s="23"/>
    </row>
    <row r="38" spans="1:12" ht="27.75" customHeight="1" x14ac:dyDescent="0.2">
      <c r="B38" s="131" t="s">
        <v>95</v>
      </c>
      <c r="C38" s="131"/>
      <c r="D38" s="87">
        <v>2.7E-2</v>
      </c>
      <c r="E38" s="11"/>
      <c r="F38" s="126" t="s">
        <v>96</v>
      </c>
      <c r="G38" s="126"/>
      <c r="H38" s="126"/>
      <c r="I38" s="126"/>
      <c r="J38" s="126"/>
      <c r="K38" s="126"/>
      <c r="L38" s="126"/>
    </row>
    <row r="39" spans="1:12" ht="25.5" customHeight="1" x14ac:dyDescent="0.2">
      <c r="B39" s="121" t="s">
        <v>99</v>
      </c>
      <c r="C39" s="149"/>
      <c r="D39" s="99" t="s">
        <v>98</v>
      </c>
      <c r="E39" s="11"/>
      <c r="F39" s="126" t="s">
        <v>97</v>
      </c>
      <c r="G39" s="126"/>
      <c r="H39" s="126"/>
      <c r="I39" s="126"/>
      <c r="J39" s="126"/>
      <c r="K39" s="126"/>
      <c r="L39" s="126"/>
    </row>
    <row r="40" spans="1:12" ht="15" x14ac:dyDescent="0.25">
      <c r="B40" s="122" t="s">
        <v>100</v>
      </c>
      <c r="C40" s="122"/>
      <c r="D40" s="100">
        <v>1.1000000000000001</v>
      </c>
      <c r="F40" s="122" t="s">
        <v>110</v>
      </c>
      <c r="G40" s="120"/>
      <c r="H40" s="120"/>
      <c r="I40" s="120"/>
      <c r="J40" s="120"/>
      <c r="K40" s="120"/>
      <c r="L40" s="120"/>
    </row>
    <row r="41" spans="1:12" ht="29.25" customHeight="1" x14ac:dyDescent="0.2">
      <c r="B41" s="121" t="s">
        <v>101</v>
      </c>
      <c r="C41" s="149"/>
      <c r="D41" s="87">
        <v>330</v>
      </c>
      <c r="E41" s="101"/>
      <c r="F41" s="126" t="s">
        <v>109</v>
      </c>
      <c r="G41" s="125"/>
      <c r="H41" s="125"/>
      <c r="I41" s="125"/>
      <c r="J41" s="125"/>
      <c r="K41" s="125"/>
      <c r="L41" s="125"/>
    </row>
    <row r="42" spans="1:12" ht="32.25" customHeight="1" x14ac:dyDescent="0.2">
      <c r="B42" s="121" t="s">
        <v>102</v>
      </c>
      <c r="C42" s="149"/>
      <c r="D42" s="107">
        <f>D41*2*D40/1000</f>
        <v>0.72600000000000009</v>
      </c>
      <c r="F42" s="126" t="s">
        <v>108</v>
      </c>
      <c r="G42" s="125"/>
      <c r="H42" s="125"/>
      <c r="I42" s="125"/>
      <c r="J42" s="125"/>
      <c r="K42" s="125"/>
      <c r="L42" s="125"/>
    </row>
    <row r="43" spans="1:12" x14ac:dyDescent="0.2">
      <c r="B43" s="127" t="s">
        <v>103</v>
      </c>
      <c r="C43" s="150"/>
      <c r="D43" s="89">
        <v>10</v>
      </c>
      <c r="F43" s="122" t="s">
        <v>111</v>
      </c>
      <c r="G43" s="122"/>
      <c r="H43" s="122"/>
      <c r="I43" s="122"/>
      <c r="J43" s="122"/>
      <c r="K43" s="122"/>
      <c r="L43" s="122"/>
    </row>
    <row r="44" spans="1:12" x14ac:dyDescent="0.2">
      <c r="B44" s="122" t="s">
        <v>104</v>
      </c>
      <c r="C44" s="151"/>
      <c r="D44" s="89">
        <v>200</v>
      </c>
      <c r="F44" s="122" t="s">
        <v>105</v>
      </c>
      <c r="G44" s="122"/>
      <c r="H44" s="122"/>
      <c r="I44" s="122"/>
      <c r="J44" s="122"/>
      <c r="K44" s="122"/>
      <c r="L44" s="122"/>
    </row>
    <row r="45" spans="1:12" ht="26.25" customHeight="1" x14ac:dyDescent="0.2">
      <c r="B45" s="126" t="s">
        <v>106</v>
      </c>
      <c r="C45" s="152"/>
      <c r="D45" s="102">
        <f>1/((1/D43)+(1/D44))</f>
        <v>9.5238095238095237</v>
      </c>
      <c r="F45" s="121" t="s">
        <v>30</v>
      </c>
      <c r="G45" s="121"/>
      <c r="H45" s="121"/>
      <c r="I45" s="121"/>
      <c r="J45" s="121"/>
      <c r="K45" s="121"/>
      <c r="L45" s="121"/>
    </row>
    <row r="46" spans="1:12" ht="48.75" customHeight="1" x14ac:dyDescent="0.2">
      <c r="B46" s="121" t="s">
        <v>107</v>
      </c>
      <c r="C46" s="149"/>
      <c r="D46" s="108">
        <f>SUM(D45,D42,D38)</f>
        <v>10.276809523809524</v>
      </c>
      <c r="E46" s="11"/>
      <c r="F46" s="126" t="s">
        <v>114</v>
      </c>
      <c r="G46" s="126"/>
      <c r="H46" s="126"/>
      <c r="I46" s="126"/>
      <c r="J46" s="126"/>
      <c r="K46" s="126"/>
      <c r="L46" s="126"/>
    </row>
    <row r="47" spans="1:12" ht="33" customHeight="1" x14ac:dyDescent="0.2">
      <c r="A47" s="64"/>
      <c r="B47" s="121" t="s">
        <v>113</v>
      </c>
      <c r="C47" s="149"/>
      <c r="D47" s="106">
        <v>1.06</v>
      </c>
      <c r="E47" s="11"/>
      <c r="F47" s="126" t="s">
        <v>115</v>
      </c>
      <c r="G47" s="126"/>
      <c r="H47" s="126"/>
      <c r="I47" s="126"/>
      <c r="J47" s="126"/>
      <c r="K47" s="126"/>
      <c r="L47" s="126"/>
    </row>
    <row r="48" spans="1:12" x14ac:dyDescent="0.2">
      <c r="B48" s="1" t="s">
        <v>116</v>
      </c>
      <c r="D48" s="109">
        <f>D47*D46</f>
        <v>10.893418095238095</v>
      </c>
      <c r="F48" s="91" t="s">
        <v>117</v>
      </c>
    </row>
    <row r="50" spans="1:13" x14ac:dyDescent="0.2">
      <c r="A50" s="22"/>
      <c r="B50" s="22"/>
      <c r="C50" s="22"/>
      <c r="D50" s="22"/>
      <c r="E50" s="22"/>
      <c r="F50" s="113"/>
      <c r="G50" s="113"/>
      <c r="H50" s="113"/>
      <c r="I50" s="113"/>
      <c r="J50" s="113"/>
      <c r="K50" s="113"/>
      <c r="L50" s="113"/>
    </row>
    <row r="51" spans="1:13" x14ac:dyDescent="0.2">
      <c r="A51" s="22"/>
      <c r="B51" s="112"/>
      <c r="C51" s="112"/>
      <c r="D51" s="39"/>
      <c r="E51" s="22"/>
      <c r="F51" s="23"/>
      <c r="G51" s="22"/>
      <c r="H51" s="42"/>
      <c r="I51" s="49"/>
      <c r="J51" s="35"/>
      <c r="K51" s="22"/>
      <c r="L51" s="22"/>
    </row>
    <row r="52" spans="1:13" x14ac:dyDescent="0.2">
      <c r="A52" s="22"/>
      <c r="B52" s="22"/>
      <c r="C52" s="22"/>
      <c r="D52" s="41"/>
      <c r="E52" s="22"/>
      <c r="F52" s="22"/>
      <c r="G52" s="22"/>
      <c r="H52" s="42"/>
      <c r="I52" s="43"/>
      <c r="J52" s="35"/>
      <c r="K52" s="44"/>
      <c r="L52" s="22"/>
    </row>
    <row r="53" spans="1:13" x14ac:dyDescent="0.2">
      <c r="A53" s="22"/>
      <c r="B53" s="22"/>
      <c r="C53" s="22"/>
      <c r="D53" s="22"/>
      <c r="E53" s="22"/>
      <c r="F53" s="22"/>
      <c r="G53" s="22"/>
      <c r="H53" s="42"/>
      <c r="I53" s="43"/>
      <c r="J53" s="35"/>
      <c r="K53" s="44"/>
      <c r="L53" s="22"/>
    </row>
    <row r="54" spans="1:13" x14ac:dyDescent="0.2">
      <c r="A54" s="22"/>
      <c r="B54" s="110"/>
      <c r="C54" s="110"/>
      <c r="D54" s="45"/>
      <c r="E54" s="22"/>
      <c r="F54" s="23"/>
      <c r="G54" s="22"/>
      <c r="H54" s="42"/>
      <c r="I54" s="43"/>
      <c r="J54" s="35"/>
      <c r="K54" s="44"/>
      <c r="L54" s="22"/>
    </row>
    <row r="55" spans="1:13" x14ac:dyDescent="0.2">
      <c r="A55" s="22"/>
      <c r="B55" s="111"/>
      <c r="C55" s="111"/>
      <c r="D55" s="45"/>
      <c r="E55" s="22"/>
      <c r="F55" s="23"/>
      <c r="G55" s="22"/>
      <c r="H55" s="42"/>
      <c r="I55" s="43"/>
      <c r="J55" s="35"/>
      <c r="K55" s="44"/>
      <c r="L55" s="22"/>
    </row>
    <row r="56" spans="1:13" s="64" customFormat="1" x14ac:dyDescent="0.2">
      <c r="A56" s="22"/>
      <c r="B56" s="22"/>
      <c r="C56" s="22"/>
      <c r="D56" s="22"/>
      <c r="E56" s="22"/>
      <c r="F56" s="22"/>
      <c r="G56" s="22"/>
      <c r="H56" s="22"/>
      <c r="I56" s="22"/>
      <c r="J56" s="22"/>
      <c r="K56" s="22"/>
      <c r="L56" s="22"/>
      <c r="M56" s="22"/>
    </row>
    <row r="57" spans="1:13" x14ac:dyDescent="0.2">
      <c r="B57" s="22"/>
      <c r="C57" s="22"/>
      <c r="D57" s="22"/>
      <c r="E57" s="22"/>
      <c r="F57" s="22"/>
      <c r="G57" s="22"/>
      <c r="H57" s="22"/>
      <c r="I57" s="22"/>
      <c r="J57" s="22"/>
      <c r="K57" s="22"/>
      <c r="L57" s="22"/>
      <c r="M57" s="22"/>
    </row>
    <row r="58" spans="1:13" x14ac:dyDescent="0.2">
      <c r="B58" s="22"/>
      <c r="C58" s="22"/>
      <c r="D58" s="22"/>
      <c r="E58" s="22"/>
      <c r="F58" s="22"/>
      <c r="G58" s="22"/>
      <c r="H58" s="22"/>
      <c r="I58" s="22"/>
      <c r="J58" s="22"/>
      <c r="K58" s="22"/>
      <c r="L58" s="22"/>
      <c r="M58" s="22"/>
    </row>
  </sheetData>
  <sheetProtection password="DB25" sheet="1" objects="1" scenarios="1"/>
  <mergeCells count="32">
    <mergeCell ref="B54:C54"/>
    <mergeCell ref="B55:C55"/>
    <mergeCell ref="F43:L43"/>
    <mergeCell ref="F50:L50"/>
    <mergeCell ref="B51:C51"/>
    <mergeCell ref="B47:C47"/>
    <mergeCell ref="F47:L47"/>
    <mergeCell ref="B43:C43"/>
    <mergeCell ref="B46:C46"/>
    <mergeCell ref="F46:L46"/>
    <mergeCell ref="F44:L44"/>
    <mergeCell ref="F45:L45"/>
    <mergeCell ref="B44:C44"/>
    <mergeCell ref="B45:C45"/>
    <mergeCell ref="B39:C39"/>
    <mergeCell ref="F39:L39"/>
    <mergeCell ref="B40:C40"/>
    <mergeCell ref="F40:L40"/>
    <mergeCell ref="F42:L42"/>
    <mergeCell ref="B41:C41"/>
    <mergeCell ref="F41:L41"/>
    <mergeCell ref="B42:C42"/>
    <mergeCell ref="B6:L6"/>
    <mergeCell ref="H9:L9"/>
    <mergeCell ref="B16:L16"/>
    <mergeCell ref="B38:C38"/>
    <mergeCell ref="F38:L38"/>
    <mergeCell ref="H10:L10"/>
    <mergeCell ref="H11:L11"/>
    <mergeCell ref="H13:L13"/>
    <mergeCell ref="H14:L14"/>
    <mergeCell ref="H12:L12"/>
  </mergeCells>
  <printOptions horizontalCentered="1"/>
  <pageMargins left="0.75" right="0.6" top="0.25" bottom="0.25" header="0.25" footer="0.25"/>
  <pageSetup scale="57" fitToHeight="2" orientation="portrait"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10" sqref="U10"/>
    </sheetView>
  </sheetViews>
  <sheetFormatPr defaultColWidth="9.140625" defaultRowHeight="15" x14ac:dyDescent="0.25"/>
  <cols>
    <col min="1" max="16384" width="9.140625" style="93"/>
  </cols>
  <sheetData/>
  <sheetProtection password="DB25"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Neutral Current - Split WYE-I</vt:lpstr>
      <vt:lpstr>Neutral Current - Split WYE-V</vt:lpstr>
      <vt:lpstr>Neutral Voltage</vt:lpstr>
      <vt:lpstr>Burden Calculation</vt:lpstr>
      <vt:lpstr>ROP 6-218</vt:lpstr>
      <vt:lpstr>'Neutral Current - Split WYE-I'!_Ref348447949</vt:lpstr>
      <vt:lpstr>'Neutral Current - Split WYE-V'!_Ref348447949</vt:lpstr>
      <vt:lpstr>'Neutral Voltage'!_Ref348447949</vt:lpstr>
      <vt:lpstr>'Neutral Current - Split WYE-I'!_Ref348451275</vt:lpstr>
      <vt:lpstr>'Neutral Current - Split WYE-V'!_Ref348451275</vt:lpstr>
      <vt:lpstr>'Neutral Voltage'!_Ref348451275</vt:lpstr>
      <vt:lpstr>'Burden Calculation'!Print_Area</vt:lpstr>
      <vt:lpstr>'Neutral Current - Split WYE-I'!Print_Area</vt:lpstr>
      <vt:lpstr>'Neutral Current - Split WYE-V'!Print_Area</vt:lpstr>
      <vt:lpstr>'Neutral Voltage'!Print_Area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Steciuk</dc:creator>
  <cp:lastModifiedBy>Paul Steciuk</cp:lastModifiedBy>
  <cp:lastPrinted>2013-08-12T21:48:37Z</cp:lastPrinted>
  <dcterms:created xsi:type="dcterms:W3CDTF">2001-12-29T16:04:43Z</dcterms:created>
  <dcterms:modified xsi:type="dcterms:W3CDTF">2015-09-09T15:51:20Z</dcterms:modified>
</cp:coreProperties>
</file>