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80" windowWidth="19395" windowHeight="10995" firstSheet="1" activeTab="1"/>
  </bookViews>
  <sheets>
    <sheet name="_SSC" sheetId="4" state="veryHidden" r:id="rId1"/>
    <sheet name="RVSS +actiVAR Calculations" sheetId="6" r:id="rId2"/>
    <sheet name="_Options" sheetId="7" state="veryHidden" r:id="rId3"/>
  </sheets>
  <definedNames>
    <definedName name="_Ctrl_1" hidden="1">#REF!</definedName>
    <definedName name="_inputcolorcell" hidden="1">#REF!</definedName>
    <definedName name="_options1">_Options!$A$1:$A$10</definedName>
    <definedName name="_options2">_Options!$B$1:$B$11</definedName>
    <definedName name="_options3">_Options!$C$1:$C$11</definedName>
    <definedName name="_options4">_Options!$D$1:$D$11</definedName>
    <definedName name="_options5">_Options!$E$1:$E$11</definedName>
    <definedName name="_options6">_Options!$F$1:$F$11</definedName>
    <definedName name="_xlnm.Print_Area" localSheetId="1">'RVSS +actiVAR Calculations'!$B$1:$AY$62</definedName>
  </definedNames>
  <calcPr calcId="145621"/>
</workbook>
</file>

<file path=xl/calcChain.xml><?xml version="1.0" encoding="utf-8"?>
<calcChain xmlns="http://schemas.openxmlformats.org/spreadsheetml/2006/main">
  <c r="AY29" i="6" l="1"/>
  <c r="AW29" i="6" l="1"/>
  <c r="AU30" i="6" l="1"/>
  <c r="AS30" i="6"/>
  <c r="AQ28" i="6"/>
  <c r="T24" i="6"/>
  <c r="T26" i="6" s="1"/>
  <c r="T33" i="6" l="1"/>
  <c r="T25" i="6"/>
  <c r="AQ35" i="6" l="1"/>
  <c r="T28" i="6"/>
  <c r="AQ37" i="6"/>
  <c r="AQ36" i="6"/>
  <c r="AM36" i="6"/>
  <c r="AO36" i="6"/>
  <c r="AM37" i="6"/>
  <c r="AO37" i="6"/>
  <c r="AM38" i="6"/>
  <c r="AO38" i="6"/>
  <c r="AM39" i="6"/>
  <c r="AO39" i="6"/>
  <c r="AM40" i="6"/>
  <c r="AO40" i="6"/>
  <c r="AM41" i="6"/>
  <c r="AO41" i="6"/>
  <c r="AM42" i="6"/>
  <c r="AO42" i="6"/>
  <c r="AM43" i="6"/>
  <c r="AO43" i="6"/>
  <c r="AM44" i="6"/>
  <c r="AO44" i="6"/>
  <c r="AM45" i="6"/>
  <c r="AO45" i="6"/>
  <c r="AM46" i="6"/>
  <c r="AO46" i="6"/>
  <c r="AM47" i="6"/>
  <c r="AO47" i="6"/>
  <c r="AM48" i="6"/>
  <c r="AO48" i="6"/>
  <c r="AM49" i="6"/>
  <c r="AO49" i="6"/>
  <c r="AM50" i="6"/>
  <c r="AO50" i="6"/>
  <c r="AM51" i="6"/>
  <c r="AO51" i="6"/>
  <c r="AM52" i="6"/>
  <c r="AO52" i="6"/>
  <c r="AM53" i="6"/>
  <c r="AO53" i="6"/>
  <c r="AM54" i="6"/>
  <c r="AO54" i="6"/>
  <c r="AM55" i="6"/>
  <c r="AO55" i="6"/>
  <c r="AO35" i="6"/>
  <c r="AM35" i="6"/>
  <c r="Y37" i="6"/>
  <c r="Y38" i="6" s="1"/>
  <c r="Y39" i="6" s="1"/>
  <c r="Y40" i="6" l="1"/>
  <c r="AQ39" i="6"/>
  <c r="AQ38" i="6"/>
  <c r="T32" i="6"/>
  <c r="T27" i="6"/>
  <c r="T29" i="6"/>
  <c r="Y41" i="6" l="1"/>
  <c r="AQ40" i="6"/>
  <c r="AS36" i="6"/>
  <c r="AU36" i="6" s="1"/>
  <c r="AS39" i="6"/>
  <c r="AU39" i="6" s="1"/>
  <c r="AS35" i="6"/>
  <c r="AU35" i="6" s="1"/>
  <c r="AS40" i="6"/>
  <c r="AU40" i="6" s="1"/>
  <c r="AS38" i="6"/>
  <c r="AU38" i="6" s="1"/>
  <c r="AS37" i="6"/>
  <c r="AU37" i="6" s="1"/>
  <c r="AS41" i="6"/>
  <c r="AU41" i="6" s="1"/>
  <c r="AA40" i="6"/>
  <c r="AC40" i="6" s="1"/>
  <c r="AE40" i="6" s="1"/>
  <c r="AA37" i="6"/>
  <c r="AA39" i="6"/>
  <c r="AC39" i="6" s="1"/>
  <c r="AE39" i="6" s="1"/>
  <c r="AA35" i="6"/>
  <c r="AC35" i="6" s="1"/>
  <c r="AE35" i="6" s="1"/>
  <c r="AI39" i="6"/>
  <c r="AI36" i="6"/>
  <c r="AI40" i="6"/>
  <c r="AI35" i="6"/>
  <c r="AI37" i="6"/>
  <c r="AI41" i="6"/>
  <c r="AI38" i="6"/>
  <c r="AG35" i="6"/>
  <c r="AA41" i="6"/>
  <c r="AG37" i="6"/>
  <c r="AG39" i="6"/>
  <c r="AG36" i="6"/>
  <c r="AG41" i="6"/>
  <c r="AA38" i="6"/>
  <c r="AG38" i="6"/>
  <c r="AA36" i="6"/>
  <c r="AC36" i="6" s="1"/>
  <c r="AE36" i="6" s="1"/>
  <c r="AG40" i="6"/>
  <c r="T30" i="6"/>
  <c r="T31" i="6" s="1"/>
  <c r="Y42" i="6" l="1"/>
  <c r="AQ41" i="6"/>
  <c r="AW41" i="6"/>
  <c r="AY41" i="6"/>
  <c r="AW39" i="6"/>
  <c r="AY39" i="6"/>
  <c r="AW38" i="6"/>
  <c r="AY38" i="6"/>
  <c r="AW40" i="6"/>
  <c r="AY40" i="6"/>
  <c r="AW37" i="6"/>
  <c r="AY37" i="6"/>
  <c r="AW35" i="6"/>
  <c r="AY35" i="6"/>
  <c r="AW36" i="6"/>
  <c r="AY36" i="6"/>
  <c r="AK39" i="6"/>
  <c r="AK35" i="6"/>
  <c r="AK40" i="6"/>
  <c r="AC37" i="6"/>
  <c r="AE37" i="6" s="1"/>
  <c r="AK37" i="6"/>
  <c r="AK36" i="6"/>
  <c r="AC38" i="6"/>
  <c r="AE38" i="6" s="1"/>
  <c r="AK38" i="6"/>
  <c r="AC41" i="6"/>
  <c r="AE41" i="6" s="1"/>
  <c r="AK41" i="6"/>
  <c r="Y43" i="6" l="1"/>
  <c r="AQ42" i="6"/>
  <c r="AS42" i="6"/>
  <c r="AI42" i="6"/>
  <c r="AA42" i="6"/>
  <c r="AG42" i="6"/>
  <c r="AC42" i="6" l="1"/>
  <c r="AE42" i="6" s="1"/>
  <c r="AK42" i="6"/>
  <c r="Y44" i="6"/>
  <c r="AQ43" i="6"/>
  <c r="AA43" i="6"/>
  <c r="AS43" i="6"/>
  <c r="AI43" i="6"/>
  <c r="AG43" i="6"/>
  <c r="AU42" i="6"/>
  <c r="AW42" i="6"/>
  <c r="AY42" i="6"/>
  <c r="AC43" i="6" l="1"/>
  <c r="AE43" i="6" s="1"/>
  <c r="AK43" i="6"/>
  <c r="Y45" i="6"/>
  <c r="AQ44" i="6"/>
  <c r="AA44" i="6"/>
  <c r="AS44" i="6"/>
  <c r="AI44" i="6"/>
  <c r="AG44" i="6"/>
  <c r="AU43" i="6"/>
  <c r="AW43" i="6"/>
  <c r="AY43" i="6"/>
  <c r="AC44" i="6" l="1"/>
  <c r="AE44" i="6" s="1"/>
  <c r="AK44" i="6"/>
  <c r="Y46" i="6"/>
  <c r="AQ45" i="6"/>
  <c r="AS45" i="6"/>
  <c r="AG45" i="6"/>
  <c r="AA45" i="6"/>
  <c r="AI45" i="6"/>
  <c r="AU44" i="6"/>
  <c r="AY44" i="6"/>
  <c r="AW44" i="6"/>
  <c r="AC45" i="6" l="1"/>
  <c r="AE45" i="6" s="1"/>
  <c r="AK45" i="6"/>
  <c r="Y47" i="6"/>
  <c r="AQ46" i="6"/>
  <c r="AS46" i="6"/>
  <c r="AA46" i="6"/>
  <c r="AI46" i="6"/>
  <c r="AG46" i="6"/>
  <c r="AU45" i="6"/>
  <c r="AW45" i="6"/>
  <c r="AY45" i="6"/>
  <c r="AC46" i="6" l="1"/>
  <c r="AE46" i="6" s="1"/>
  <c r="AK46" i="6"/>
  <c r="AU46" i="6"/>
  <c r="AW46" i="6"/>
  <c r="AY46" i="6"/>
  <c r="Y48" i="6"/>
  <c r="AQ47" i="6"/>
  <c r="AG47" i="6"/>
  <c r="AA47" i="6"/>
  <c r="AS47" i="6"/>
  <c r="AI47" i="6"/>
  <c r="AC47" i="6" l="1"/>
  <c r="AE47" i="6" s="1"/>
  <c r="AK47" i="6"/>
  <c r="AU47" i="6"/>
  <c r="AW47" i="6"/>
  <c r="AY47" i="6"/>
  <c r="Y49" i="6"/>
  <c r="AQ48" i="6"/>
  <c r="AI48" i="6"/>
  <c r="AS48" i="6"/>
  <c r="AG48" i="6"/>
  <c r="AA48" i="6"/>
  <c r="Y50" i="6" l="1"/>
  <c r="AQ49" i="6"/>
  <c r="AS49" i="6"/>
  <c r="AG49" i="6"/>
  <c r="AI49" i="6"/>
  <c r="AA49" i="6"/>
  <c r="AU48" i="6"/>
  <c r="AW48" i="6"/>
  <c r="AY48" i="6"/>
  <c r="AC48" i="6"/>
  <c r="AE48" i="6" s="1"/>
  <c r="AK48" i="6"/>
  <c r="AC49" i="6" l="1"/>
  <c r="AE49" i="6" s="1"/>
  <c r="AK49" i="6"/>
  <c r="Y51" i="6"/>
  <c r="AQ50" i="6"/>
  <c r="AA50" i="6"/>
  <c r="AS50" i="6"/>
  <c r="AI50" i="6"/>
  <c r="AG50" i="6"/>
  <c r="AU49" i="6"/>
  <c r="AW49" i="6"/>
  <c r="AY49" i="6"/>
  <c r="AU50" i="6" l="1"/>
  <c r="AW50" i="6"/>
  <c r="AY50" i="6"/>
  <c r="AK50" i="6"/>
  <c r="AC50" i="6"/>
  <c r="AE50" i="6" s="1"/>
  <c r="Y52" i="6"/>
  <c r="AQ51" i="6"/>
  <c r="AG51" i="6"/>
  <c r="AA51" i="6"/>
  <c r="AS51" i="6"/>
  <c r="AI51" i="6"/>
  <c r="AU51" i="6" l="1"/>
  <c r="AW51" i="6"/>
  <c r="AY51" i="6"/>
  <c r="Y53" i="6"/>
  <c r="AQ52" i="6"/>
  <c r="AS52" i="6"/>
  <c r="AI52" i="6"/>
  <c r="AA52" i="6"/>
  <c r="AG52" i="6"/>
  <c r="AC51" i="6"/>
  <c r="AE51" i="6" s="1"/>
  <c r="AK51" i="6"/>
  <c r="AU52" i="6" l="1"/>
  <c r="AW52" i="6"/>
  <c r="AY52" i="6"/>
  <c r="AK52" i="6"/>
  <c r="AC52" i="6"/>
  <c r="AE52" i="6" s="1"/>
  <c r="Y54" i="6"/>
  <c r="AQ53" i="6"/>
  <c r="AS53" i="6"/>
  <c r="AA53" i="6"/>
  <c r="AI53" i="6"/>
  <c r="AG53" i="6"/>
  <c r="Y55" i="6" l="1"/>
  <c r="AQ54" i="6"/>
  <c r="AI54" i="6"/>
  <c r="AS54" i="6"/>
  <c r="AG54" i="6"/>
  <c r="AA54" i="6"/>
  <c r="AC53" i="6"/>
  <c r="AE53" i="6" s="1"/>
  <c r="AK53" i="6"/>
  <c r="AU53" i="6"/>
  <c r="AW53" i="6"/>
  <c r="AY53" i="6"/>
  <c r="AQ55" i="6" l="1"/>
  <c r="AI55" i="6"/>
  <c r="AG55" i="6"/>
  <c r="AA55" i="6"/>
  <c r="AS55" i="6"/>
  <c r="AU54" i="6"/>
  <c r="AW54" i="6"/>
  <c r="AY54" i="6"/>
  <c r="AK54" i="6"/>
  <c r="AC54" i="6"/>
  <c r="AE54" i="6" s="1"/>
  <c r="AU55" i="6" l="1"/>
  <c r="AW55" i="6"/>
  <c r="AY55" i="6"/>
  <c r="AC55" i="6"/>
  <c r="AE55" i="6" s="1"/>
  <c r="AK55" i="6"/>
</calcChain>
</file>

<file path=xl/sharedStrings.xml><?xml version="1.0" encoding="utf-8"?>
<sst xmlns="http://schemas.openxmlformats.org/spreadsheetml/2006/main" count="133" uniqueCount="79">
  <si>
    <t>{"Captcha":{"Heading":"Enter the number displayed below.","Message":"This is to verify that you are a human visitor, to prevent automated form submissions.","OkButton":"OK","CancelButton":"Cancel","ErrorMessage":"Your answer is incorrect, please try again."},"RequiredField":{"ErrorMessage":"The fields with the red border are required.","OkButton":"OK","DDLDefaultRequiredText":"Please Select"},"WizardButton":{"Next":"Next","Previous":"Previous","Cancel":"Cancel","Finish":"Finish"},"ToolbarButton":{"Submit":"Submit","Print":"Print","PrintAll":"Print All","Reset":"Reset","Update":"Update","Back":"Back"},"BrowserAndLocation":{"Browsers":[{"Name":"iexplore.exe"},{"Name":"chrome.exe"}],"ConversionPath":"S:\\Peter Steciuk\\CALCULATORS"},"AdvancedSettingsModels":[],"Dropbox":{"AccessToken":"","AccessSecret":""},"SpreadsheetServer":{"Username":"","Password":"","ServerUrl":""},"ConfigureSubmitDefault":{"Email":"peter.steciuk@nepsi.com"}}</t>
  </si>
  <si>
    <t>_Ctrl_1</t>
  </si>
  <si>
    <t>{"WidgetClassification":0,"State":1,"SliderFlavor":1,"MinValue":0,"MaxValue":100,"TickInterval":0,"ShowTextbox":false,"ShowValueInTooltip":true,"IsRangeSlider":false,"CellName":"_Ctrl_1","CellAddress":"='Sheet1'!$J$7","WidgetName":6,"HiddenRow":1,"SheetCodeName":null,"ControlId":null}</t>
  </si>
  <si>
    <t>{"ButtonStyle":0,"Name":"","HideSscPoweredlogo":false,"CopyProtect":{"IsEnabled":false,"DomainName":""},"Theme":{"BgColor":"#FFFFFFFF","BgImage":"","InputBorderStyle":2},"Layout":0,"SmartphoneSettings":{"ViewportLock":true,"UseOldViewEngine":false,"EnableZoom":false,"EnableSwipe":false,"HideToolbar":false,"InheritBackgroundColor":false,"CheckboxFlavor":1},"SmartphoneTheme":0,"InputDetection":1,"Toolbar":{"Position":1,"IsSubmit":false,"IsPrint":true,"IsPrintAll":false,"IsReset":true,"IsUpdate":false},"AspnetConfig":{"BrowseUrl":"http://localhost/ssc","FileExtension":0},"ConfigureSubmit":{"IsShowCaptcha":false,"IsUseSscWebServer":true,"ReceiverCode":"peter.steciuk@nepsi.com","IsFreeService":false,"IsAdvanceService":true,"IsDemonstrationService":false,"AfterSuccessfulSubmit":"","AfterFailSubmit":"","AfterCancelWizard":"","IsUseOwnWebServer":false,"OwnWebServerURL":"","OwnWebServerTarget":"","SubmitTarget":0},"Flavor":0,"Edition":3,"IgnoreBgInputCell":false}</t>
  </si>
  <si>
    <t>Northeast Power Systems, Inc.</t>
  </si>
  <si>
    <t xml:space="preserve">66 Carey Road, Queensbury, NY              </t>
  </si>
  <si>
    <t>Motor KVA Rating:</t>
  </si>
  <si>
    <r>
      <t>Motor PU Impedance (X</t>
    </r>
    <r>
      <rPr>
        <vertAlign val="subscript"/>
        <sz val="11"/>
        <color theme="1"/>
        <rFont val="Calibri"/>
        <family val="2"/>
        <scheme val="minor"/>
      </rPr>
      <t>M</t>
    </r>
    <r>
      <rPr>
        <sz val="11"/>
        <color theme="1"/>
        <rFont val="Calibri"/>
        <family val="2"/>
        <scheme val="minor"/>
      </rPr>
      <t>):</t>
    </r>
  </si>
  <si>
    <t>Motor HP:</t>
  </si>
  <si>
    <t>Motor Voltage (kV):</t>
  </si>
  <si>
    <t>Motor Power Factor (%):</t>
  </si>
  <si>
    <t>Motor Efficiency (%):</t>
  </si>
  <si>
    <t>Lock Rotor kVA/HP:</t>
  </si>
  <si>
    <t>Transformer MVA:</t>
  </si>
  <si>
    <t>Transformer Impedance (%):</t>
  </si>
  <si>
    <t>Transformer PU Impedance on Motor Base:</t>
  </si>
  <si>
    <t>Source PU Impedance on Motor Base:</t>
  </si>
  <si>
    <t>Source Short Circuit MVA at PCC:</t>
  </si>
  <si>
    <t>Locked Rotor Amps With No Source Impedance:</t>
  </si>
  <si>
    <t>Full Load Amps:</t>
  </si>
  <si>
    <t>Locked Rotor Amps in Per Unit:</t>
  </si>
  <si>
    <t>Istart</t>
  </si>
  <si>
    <t>Per Unit Rated Starting Torque:</t>
  </si>
  <si>
    <t>Starting Per Unit Torque*</t>
  </si>
  <si>
    <t>*Based on Full Load Torque Rating of Motor</t>
  </si>
  <si>
    <t>Secondary Bus PU Voltage</t>
  </si>
  <si>
    <t>Max PU Locked Rotor Amps with Source Impedance:</t>
  </si>
  <si>
    <t>Primary Bus PU Voltage</t>
  </si>
  <si>
    <t>(amps)</t>
  </si>
  <si>
    <t>Maximum Starting Current (amps):</t>
  </si>
  <si>
    <r>
      <t>I</t>
    </r>
    <r>
      <rPr>
        <vertAlign val="subscript"/>
        <sz val="11"/>
        <color theme="1"/>
        <rFont val="Calibri"/>
        <family val="2"/>
        <scheme val="minor"/>
      </rPr>
      <t>LRA</t>
    </r>
    <r>
      <rPr>
        <sz val="11"/>
        <color theme="1"/>
        <rFont val="Calibri"/>
        <family val="2"/>
        <scheme val="minor"/>
      </rPr>
      <t>**</t>
    </r>
  </si>
  <si>
    <r>
      <t>** LRA = Locked Rotor Amps with No Source Impedance. I</t>
    </r>
    <r>
      <rPr>
        <vertAlign val="subscript"/>
        <sz val="11"/>
        <color theme="1"/>
        <rFont val="Calibri"/>
        <family val="2"/>
        <scheme val="minor"/>
      </rPr>
      <t>start</t>
    </r>
    <r>
      <rPr>
        <sz val="11"/>
        <color theme="1"/>
        <rFont val="Calibri"/>
        <family val="2"/>
        <scheme val="minor"/>
      </rPr>
      <t xml:space="preserve"> = Accounts for Source Impedance and RVSS Setting</t>
    </r>
  </si>
  <si>
    <t>PU of Rated Starting Torque***</t>
  </si>
  <si>
    <t>*** Based on Per Unit Starting Torque as Read off of Torque Speed Curve at 0 Speed (locked Rotor Torque)</t>
  </si>
  <si>
    <t>Secondary Voltage Sag Limit (PU):</t>
  </si>
  <si>
    <t>Primary Voltage Sag Limit (PU):</t>
  </si>
  <si>
    <t>Primary Voltage Sag Limit</t>
  </si>
  <si>
    <t>Secondary Voltage Sag Limit</t>
  </si>
  <si>
    <t>actiVAR Rating to Fully Compensate for the RVSS Start (kvar)</t>
  </si>
  <si>
    <t>Enter actiVAR rating (kvar):</t>
  </si>
  <si>
    <t>Per Unit Xc of actiVAR:</t>
  </si>
  <si>
    <t>Input Data</t>
  </si>
  <si>
    <t>Per Unit Calculations and Calculated Results</t>
  </si>
  <si>
    <t>Enter proposed RVSS Setting:</t>
  </si>
  <si>
    <t>(A value of 0 to 1.0 Per Unit)</t>
  </si>
  <si>
    <t>(Enter kvar rating of actiVAR if one is to be used, otherwise enter 0)</t>
  </si>
  <si>
    <t>RVSS Setting (n)****</t>
  </si>
  <si>
    <t>**** This represents the per unit of normal locked rotor current (no source impedance) or per unit voltage to motor during softstart</t>
  </si>
  <si>
    <t>RVSS Performance Showing Torque, Primary Voltage and Motor Bus (Secondary Bus) Voltage for Various RVSS Values</t>
  </si>
  <si>
    <r>
      <t>* I</t>
    </r>
    <r>
      <rPr>
        <vertAlign val="subscript"/>
        <sz val="11"/>
        <color theme="1"/>
        <rFont val="Calibri"/>
        <family val="2"/>
        <scheme val="minor"/>
      </rPr>
      <t>start</t>
    </r>
    <r>
      <rPr>
        <sz val="11"/>
        <color theme="1"/>
        <rFont val="Calibri"/>
        <family val="2"/>
        <scheme val="minor"/>
      </rPr>
      <t xml:space="preserve"> = Current Through Secondary of Service Transformer</t>
    </r>
  </si>
  <si>
    <r>
      <t>** Negatigve Values of  I</t>
    </r>
    <r>
      <rPr>
        <vertAlign val="subscript"/>
        <sz val="11"/>
        <color theme="1"/>
        <rFont val="Calibri"/>
        <family val="2"/>
        <scheme val="minor"/>
      </rPr>
      <t>start</t>
    </r>
    <r>
      <rPr>
        <sz val="11"/>
        <color theme="1"/>
        <rFont val="Calibri"/>
        <family val="2"/>
        <scheme val="minor"/>
      </rPr>
      <t xml:space="preserve"> means system is overcompensated by the actiVAR and is producing reactive power in excess of the RVSS setting. Choose a higher RVSS setting or consider a lower actiVAR reactive power rating.</t>
    </r>
  </si>
  <si>
    <t>RVSS +actiVAR Performance Calculations &amp; Graphs</t>
  </si>
  <si>
    <t>actiVAR Voltage rating L-L (kV):</t>
  </si>
  <si>
    <t>Load Starting Torque:</t>
  </si>
  <si>
    <t>(PU Based on Full Load Torque of Motor)</t>
  </si>
  <si>
    <t>_Ctrl_2</t>
  </si>
  <si>
    <t>.00001</t>
  </si>
  <si>
    <t>.1</t>
  </si>
  <si>
    <t>.2</t>
  </si>
  <si>
    <t>.3</t>
  </si>
  <si>
    <t>.4</t>
  </si>
  <si>
    <t>.5</t>
  </si>
  <si>
    <t>.6</t>
  </si>
  <si>
    <t>.7</t>
  </si>
  <si>
    <t>.8</t>
  </si>
  <si>
    <t>.9</t>
  </si>
  <si>
    <t>1.0</t>
  </si>
  <si>
    <t>{"IsHide":false,"SheetId":0,"Name":"RVSS +actiVAR Calculations","HiddenRow":0,"VisibleRange":"","SheetTheme":{"TabColor":"","BodyColor":"","BodyImage":""}}</t>
  </si>
  <si>
    <t>0.1</t>
  </si>
  <si>
    <t>0.2</t>
  </si>
  <si>
    <t>0.3</t>
  </si>
  <si>
    <t>0.4</t>
  </si>
  <si>
    <t>0.5</t>
  </si>
  <si>
    <t>0.6</t>
  </si>
  <si>
    <t>0.7</t>
  </si>
  <si>
    <t>0.8</t>
  </si>
  <si>
    <t>0.9</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</si>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</sst>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
    <numFmt numFmtId="166" formatCode="0.00000"/>
  </numFmts>
  <fonts count="15" x14ac:knownFonts="1">
    <font>
      <sz val="11"/>
      <color theme="1"/>
      <name val="Calibri"/>
      <family val="2"/>
      <scheme val="minor"/>
    </font>
    <font>
      <sz val="11"/>
      <color theme="1"/>
      <name val="Calibri"/>
      <family val="2"/>
      <scheme val="minor"/>
    </font>
    <font>
      <b/>
      <sz val="14"/>
      <color theme="1"/>
      <name val="Calibri"/>
      <family val="2"/>
      <scheme val="minor"/>
    </font>
    <font>
      <sz val="20"/>
      <color theme="1"/>
      <name val="Calibri"/>
      <family val="2"/>
      <scheme val="minor"/>
    </font>
    <font>
      <sz val="14"/>
      <color theme="1"/>
      <name val="Calibri"/>
      <family val="2"/>
      <scheme val="minor"/>
    </font>
    <font>
      <sz val="16"/>
      <color theme="1"/>
      <name val="Calibri"/>
      <family val="2"/>
      <scheme val="minor"/>
    </font>
    <font>
      <b/>
      <sz val="20"/>
      <color theme="1"/>
      <name val="Calibri"/>
      <family val="2"/>
      <scheme val="minor"/>
    </font>
    <font>
      <vertAlign val="subscript"/>
      <sz val="11"/>
      <color theme="1"/>
      <name val="Calibri"/>
      <family val="2"/>
      <scheme val="minor"/>
    </font>
    <font>
      <u/>
      <sz val="11"/>
      <color theme="1"/>
      <name val="Calibri"/>
      <family val="2"/>
      <scheme val="minor"/>
    </font>
    <font>
      <sz val="11"/>
      <color theme="0"/>
      <name val="Calibri"/>
      <family val="2"/>
      <scheme val="minor"/>
    </font>
    <font>
      <sz val="22"/>
      <color theme="1"/>
      <name val="Calibri"/>
      <family val="2"/>
      <scheme val="minor"/>
    </font>
    <font>
      <b/>
      <sz val="26"/>
      <color theme="1"/>
      <name val="Calibri"/>
      <family val="2"/>
      <scheme val="minor"/>
    </font>
    <font>
      <sz val="26"/>
      <color theme="1"/>
      <name val="Calibri"/>
      <family val="2"/>
      <scheme val="minor"/>
    </font>
    <font>
      <b/>
      <sz val="18"/>
      <color theme="1"/>
      <name val="Calibri"/>
      <family val="2"/>
      <scheme val="minor"/>
    </font>
    <font>
      <b/>
      <sz val="14"/>
      <color theme="0"/>
      <name val="Calibri"/>
      <family val="2"/>
      <scheme val="minor"/>
    </font>
  </fonts>
  <fills count="4">
    <fill>
      <patternFill patternType="none"/>
    </fill>
    <fill>
      <patternFill patternType="gray125"/>
    </fill>
    <fill>
      <patternFill patternType="solid">
        <fgColor rgb="FFFFFFCC"/>
      </patternFill>
    </fill>
    <fill>
      <patternFill patternType="solid">
        <fgColor theme="4"/>
      </patternFill>
    </fill>
  </fills>
  <borders count="7">
    <border>
      <left/>
      <right/>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
      <left/>
      <right/>
      <top/>
      <bottom style="thin">
        <color theme="3" tint="0.59999389629810485"/>
      </bottom>
      <diagonal/>
    </border>
  </borders>
  <cellStyleXfs count="4">
    <xf numFmtId="0" fontId="0" fillId="0" borderId="0"/>
    <xf numFmtId="0" fontId="1" fillId="2" borderId="1" applyNumberFormat="0" applyFont="0" applyAlignment="0" applyProtection="0"/>
    <xf numFmtId="0" fontId="1" fillId="0" borderId="0"/>
    <xf numFmtId="0" fontId="9" fillId="3" borderId="0" applyNumberFormat="0" applyBorder="0" applyAlignment="0" applyProtection="0"/>
  </cellStyleXfs>
  <cellXfs count="66">
    <xf numFmtId="0" fontId="0" fillId="0" borderId="0" xfId="0"/>
    <xf numFmtId="1" fontId="0" fillId="0" borderId="0" xfId="0" applyNumberFormat="1" applyAlignment="1">
      <alignment horizontal="center"/>
    </xf>
    <xf numFmtId="2" fontId="0" fillId="0" borderId="0" xfId="0" applyNumberFormat="1"/>
    <xf numFmtId="0" fontId="4" fillId="0" borderId="0" xfId="0" applyFont="1"/>
    <xf numFmtId="0" fontId="0" fillId="0" borderId="0" xfId="0" applyAlignment="1">
      <alignment horizontal="center"/>
    </xf>
    <xf numFmtId="164" fontId="0" fillId="0" borderId="0" xfId="0" applyNumberFormat="1" applyAlignment="1">
      <alignment horizontal="center"/>
    </xf>
    <xf numFmtId="165" fontId="0" fillId="0" borderId="0" xfId="0" applyNumberFormat="1"/>
    <xf numFmtId="0" fontId="0" fillId="0" borderId="0" xfId="0" applyAlignment="1">
      <alignment horizontal="right"/>
    </xf>
    <xf numFmtId="0" fontId="4" fillId="0" borderId="0" xfId="0" applyFont="1" applyBorder="1" applyAlignment="1"/>
    <xf numFmtId="0" fontId="5" fillId="0" borderId="0" xfId="0" applyFont="1" applyBorder="1" applyAlignment="1"/>
    <xf numFmtId="0" fontId="3" fillId="0" borderId="0" xfId="0" applyFont="1" applyBorder="1"/>
    <xf numFmtId="0" fontId="6" fillId="0" borderId="2" xfId="0" applyFont="1" applyBorder="1"/>
    <xf numFmtId="0" fontId="0" fillId="0" borderId="0" xfId="0"/>
    <xf numFmtId="0" fontId="0" fillId="0" borderId="0" xfId="0" applyAlignment="1"/>
    <xf numFmtId="0" fontId="0" fillId="0" borderId="0" xfId="0" applyAlignment="1">
      <alignment horizontal="center" wrapText="1"/>
    </xf>
    <xf numFmtId="0" fontId="0" fillId="0" borderId="2" xfId="0" applyBorder="1" applyAlignment="1">
      <alignment horizontal="center"/>
    </xf>
    <xf numFmtId="2" fontId="0" fillId="0" borderId="0" xfId="0" applyNumberFormat="1" applyAlignment="1">
      <alignment horizontal="center"/>
    </xf>
    <xf numFmtId="0" fontId="8" fillId="0" borderId="0" xfId="0" applyFont="1" applyBorder="1" applyAlignment="1">
      <alignment horizontal="center"/>
    </xf>
    <xf numFmtId="0" fontId="0" fillId="0" borderId="0" xfId="0" applyFont="1" applyBorder="1" applyAlignment="1">
      <alignment horizontal="center"/>
    </xf>
    <xf numFmtId="0" fontId="0" fillId="0" borderId="0" xfId="0"/>
    <xf numFmtId="0" fontId="0" fillId="0" borderId="0" xfId="0" applyBorder="1" applyAlignment="1">
      <alignment horizontal="center" wrapText="1"/>
    </xf>
    <xf numFmtId="2" fontId="0" fillId="0" borderId="0" xfId="0" applyNumberFormat="1" applyAlignment="1">
      <alignment horizontal="center"/>
    </xf>
    <xf numFmtId="165" fontId="0" fillId="0" borderId="0" xfId="0" applyNumberFormat="1" applyAlignment="1">
      <alignment horizontal="center"/>
    </xf>
    <xf numFmtId="1" fontId="0" fillId="0" borderId="0" xfId="0" applyNumberFormat="1" applyAlignment="1">
      <alignment horizontal="center"/>
    </xf>
    <xf numFmtId="0" fontId="0" fillId="0" borderId="0" xfId="0" applyBorder="1"/>
    <xf numFmtId="0" fontId="6" fillId="0" borderId="0" xfId="0" applyFont="1" applyBorder="1"/>
    <xf numFmtId="0" fontId="0" fillId="0" borderId="2" xfId="0" applyBorder="1"/>
    <xf numFmtId="0" fontId="1" fillId="0" borderId="0" xfId="2"/>
    <xf numFmtId="0" fontId="10" fillId="0" borderId="2" xfId="0" applyFont="1" applyBorder="1"/>
    <xf numFmtId="0" fontId="10" fillId="0" borderId="0" xfId="0" applyFont="1"/>
    <xf numFmtId="0" fontId="11" fillId="0" borderId="2" xfId="0" applyFont="1" applyBorder="1"/>
    <xf numFmtId="0" fontId="12" fillId="0" borderId="0" xfId="0" applyFont="1"/>
    <xf numFmtId="0" fontId="13" fillId="0" borderId="0" xfId="0" applyFont="1"/>
    <xf numFmtId="0" fontId="0" fillId="0" borderId="6" xfId="0" applyBorder="1" applyAlignment="1">
      <alignment horizontal="center"/>
    </xf>
    <xf numFmtId="2" fontId="0" fillId="0" borderId="6" xfId="0" applyNumberFormat="1" applyBorder="1" applyAlignment="1">
      <alignment horizontal="center"/>
    </xf>
    <xf numFmtId="0" fontId="0" fillId="0" borderId="6" xfId="0" applyBorder="1"/>
    <xf numFmtId="165" fontId="0" fillId="0" borderId="6" xfId="0" applyNumberFormat="1" applyBorder="1" applyAlignment="1">
      <alignment horizontal="center"/>
    </xf>
    <xf numFmtId="165" fontId="0" fillId="0" borderId="6" xfId="0" applyNumberFormat="1" applyBorder="1"/>
    <xf numFmtId="2" fontId="0" fillId="0" borderId="6" xfId="0" applyNumberFormat="1" applyBorder="1"/>
    <xf numFmtId="1" fontId="0" fillId="0" borderId="6" xfId="0" applyNumberFormat="1" applyBorder="1" applyAlignment="1">
      <alignment horizontal="center"/>
    </xf>
    <xf numFmtId="0" fontId="0" fillId="0" borderId="0" xfId="0" quotePrefix="1"/>
    <xf numFmtId="0" fontId="0" fillId="0" borderId="0" xfId="0" quotePrefix="1" applyNumberFormat="1"/>
    <xf numFmtId="166" fontId="0" fillId="0" borderId="0" xfId="0" quotePrefix="1" applyNumberFormat="1"/>
    <xf numFmtId="0" fontId="0" fillId="2" borderId="3" xfId="1" applyFont="1" applyBorder="1" applyAlignment="1" applyProtection="1">
      <alignment horizontal="center"/>
      <protection locked="0"/>
    </xf>
    <xf numFmtId="0" fontId="0" fillId="2" borderId="4" xfId="1" applyFont="1" applyBorder="1" applyAlignment="1" applyProtection="1">
      <alignment horizontal="center"/>
      <protection locked="0"/>
    </xf>
    <xf numFmtId="0" fontId="0" fillId="2" borderId="5" xfId="1" applyFont="1" applyBorder="1" applyAlignment="1" applyProtection="1">
      <alignment horizontal="center"/>
      <protection locked="0"/>
    </xf>
    <xf numFmtId="0" fontId="0" fillId="0" borderId="2" xfId="0" applyBorder="1" applyAlignment="1">
      <alignment horizontal="left"/>
    </xf>
    <xf numFmtId="0" fontId="0" fillId="0" borderId="0" xfId="0" applyAlignment="1">
      <alignment horizontal="left"/>
    </xf>
    <xf numFmtId="0" fontId="0" fillId="0" borderId="0" xfId="0" applyBorder="1" applyAlignment="1">
      <alignment horizontal="center" wrapText="1"/>
    </xf>
    <xf numFmtId="0" fontId="0" fillId="0" borderId="2" xfId="0" applyBorder="1" applyAlignment="1">
      <alignment horizontal="center" wrapText="1"/>
    </xf>
    <xf numFmtId="0" fontId="0" fillId="0" borderId="0" xfId="0" applyAlignment="1">
      <alignment horizontal="left" wrapText="1"/>
    </xf>
    <xf numFmtId="0" fontId="0" fillId="2" borderId="3" xfId="1" applyNumberFormat="1" applyFont="1" applyBorder="1" applyAlignment="1" applyProtection="1">
      <alignment horizontal="center"/>
      <protection locked="0"/>
    </xf>
    <xf numFmtId="166" fontId="0" fillId="2" borderId="4" xfId="1" applyNumberFormat="1" applyFont="1" applyBorder="1" applyAlignment="1" applyProtection="1">
      <alignment horizontal="center"/>
      <protection locked="0"/>
    </xf>
    <xf numFmtId="166" fontId="0" fillId="2" borderId="5" xfId="1" applyNumberFormat="1" applyFont="1" applyBorder="1" applyAlignment="1" applyProtection="1">
      <alignment horizontal="center"/>
      <protection locked="0"/>
    </xf>
    <xf numFmtId="0" fontId="2" fillId="0" borderId="2" xfId="0" applyFont="1" applyBorder="1" applyAlignment="1">
      <alignment horizontal="center"/>
    </xf>
    <xf numFmtId="0" fontId="0" fillId="0" borderId="0" xfId="0" applyAlignment="1">
      <alignment horizontal="center"/>
    </xf>
    <xf numFmtId="1" fontId="0" fillId="2" borderId="3" xfId="1" applyNumberFormat="1" applyFont="1" applyBorder="1" applyAlignment="1" applyProtection="1">
      <alignment horizontal="center"/>
      <protection locked="0"/>
    </xf>
    <xf numFmtId="1" fontId="0" fillId="2" borderId="4" xfId="1" applyNumberFormat="1" applyFont="1" applyBorder="1" applyAlignment="1" applyProtection="1">
      <alignment horizontal="center"/>
      <protection locked="0"/>
    </xf>
    <xf numFmtId="1" fontId="0" fillId="2" borderId="5" xfId="1" applyNumberFormat="1" applyFont="1" applyBorder="1" applyAlignment="1" applyProtection="1">
      <alignment horizontal="center"/>
      <protection locked="0"/>
    </xf>
    <xf numFmtId="2" fontId="0" fillId="0" borderId="0" xfId="0" applyNumberFormat="1" applyAlignment="1">
      <alignment horizontal="center"/>
    </xf>
    <xf numFmtId="0" fontId="0" fillId="0" borderId="0" xfId="0" applyAlignment="1">
      <alignment horizontal="center" wrapText="1"/>
    </xf>
    <xf numFmtId="1" fontId="0" fillId="0" borderId="0" xfId="0" applyNumberFormat="1" applyAlignment="1">
      <alignment horizontal="center"/>
    </xf>
    <xf numFmtId="165" fontId="1" fillId="0" borderId="0" xfId="2" applyNumberFormat="1" applyAlignment="1">
      <alignment horizontal="center"/>
    </xf>
    <xf numFmtId="1" fontId="1" fillId="0" borderId="0" xfId="2" applyNumberFormat="1" applyAlignment="1">
      <alignment horizontal="center"/>
    </xf>
    <xf numFmtId="165" fontId="0" fillId="0" borderId="0" xfId="0" applyNumberFormat="1" applyAlignment="1">
      <alignment horizontal="center"/>
    </xf>
    <xf numFmtId="0" fontId="14" fillId="3" borderId="0" xfId="3" applyFont="1" applyAlignment="1">
      <alignment horizontal="center"/>
    </xf>
  </cellXfs>
  <cellStyles count="4">
    <cellStyle name="Accent1" xfId="3" builtinId="29"/>
    <cellStyle name="Normal" xfId="0" builtinId="0"/>
    <cellStyle name="Normal 2" xfId="2"/>
    <cellStyle name="Note" xfId="1" builtinId="10"/>
  </cellStyles>
  <dxfs count="6">
    <dxf>
      <border>
        <left style="thin">
          <color rgb="FF9C0006"/>
        </left>
        <right style="thin">
          <color rgb="FF9C0006"/>
        </right>
        <top style="thin">
          <color rgb="FF9C0006"/>
        </top>
        <bottom style="thin">
          <color rgb="FF9C0006"/>
        </bottom>
        <vertical/>
        <horizontal/>
      </border>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6699FF"/>
      <color rgb="FF0066FF"/>
      <color rgb="FF009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RVSS</a:t>
            </a:r>
            <a:r>
              <a:rPr lang="en-US" baseline="0"/>
              <a:t> Voltage Sag Mitigation </a:t>
            </a:r>
            <a:br>
              <a:rPr lang="en-US" baseline="0"/>
            </a:br>
            <a:r>
              <a:rPr lang="en-US" sz="1200" baseline="0"/>
              <a:t>Performance &amp; Torque Versus RVSS Per Unit Current/Voltage Setting</a:t>
            </a:r>
            <a:endParaRPr lang="en-US" sz="1200"/>
          </a:p>
        </c:rich>
      </c:tx>
      <c:layout>
        <c:manualLayout>
          <c:xMode val="edge"/>
          <c:yMode val="edge"/>
          <c:x val="0.15645914460196761"/>
          <c:y val="2.2101945200775137E-2"/>
        </c:manualLayout>
      </c:layout>
      <c:overlay val="1"/>
    </c:title>
    <c:autoTitleDeleted val="0"/>
    <c:plotArea>
      <c:layout>
        <c:manualLayout>
          <c:layoutTarget val="inner"/>
          <c:xMode val="edge"/>
          <c:yMode val="edge"/>
          <c:x val="0.10099239571338167"/>
          <c:y val="0.16385357437886025"/>
          <c:w val="0.84289370943256603"/>
          <c:h val="0.53589661975633707"/>
        </c:manualLayout>
      </c:layout>
      <c:scatterChart>
        <c:scatterStyle val="smoothMarker"/>
        <c:varyColors val="0"/>
        <c:ser>
          <c:idx val="5"/>
          <c:order val="0"/>
          <c:tx>
            <c:v>Per Unit Torque</c:v>
          </c:tx>
          <c:marker>
            <c:symbol val="none"/>
          </c:marker>
          <c:xVal>
            <c:numRef>
              <c:f>'RVSS +actiVAR Calculations'!$Y$35:$Y$55</c:f>
              <c:numCache>
                <c:formatCode>General</c:formatCode>
                <c:ptCount val="21"/>
                <c:pt idx="0" formatCode="0.0">
                  <c:v>9.9999999999999995E-7</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numCache>
            </c:numRef>
          </c:xVal>
          <c:yVal>
            <c:numRef>
              <c:f>'RVSS +actiVAR Calculations'!$AE$35:$AE$55</c:f>
              <c:numCache>
                <c:formatCode>0.00</c:formatCode>
                <c:ptCount val="21"/>
                <c:pt idx="0">
                  <c:v>6.9999948308621934E-13</c:v>
                </c:pt>
                <c:pt idx="1">
                  <c:v>1.6871319795105761E-3</c:v>
                </c:pt>
                <c:pt idx="2">
                  <c:v>6.5103674226282158E-3</c:v>
                </c:pt>
                <c:pt idx="3">
                  <c:v>1.4140339428802749E-2</c:v>
                </c:pt>
                <c:pt idx="4">
                  <c:v>2.4281468051194022E-2</c:v>
                </c:pt>
                <c:pt idx="5">
                  <c:v>3.6668179835871118E-2</c:v>
                </c:pt>
                <c:pt idx="6">
                  <c:v>5.1061595089746524E-2</c:v>
                </c:pt>
                <c:pt idx="7">
                  <c:v>6.7246619136519789E-2</c:v>
                </c:pt>
                <c:pt idx="8">
                  <c:v>8.5029383315581242E-2</c:v>
                </c:pt>
                <c:pt idx="9">
                  <c:v>0.10423498944023628</c:v>
                </c:pt>
                <c:pt idx="10">
                  <c:v>0.12470551812567467</c:v>
                </c:pt>
                <c:pt idx="11">
                  <c:v>0.14629826704107624</c:v>
                </c:pt>
                <c:pt idx="12">
                  <c:v>0.16888418991150708</c:v>
                </c:pt>
                <c:pt idx="13">
                  <c:v>0.19234651113915932</c:v>
                </c:pt>
                <c:pt idx="14">
                  <c:v>0.21657949434944396</c:v>
                </c:pt>
                <c:pt idx="15">
                  <c:v>0.2414873460939079</c:v>
                </c:pt>
                <c:pt idx="16">
                  <c:v>0.26698323844029487</c:v>
                </c:pt>
                <c:pt idx="17">
                  <c:v>0.29298843631775773</c:v>
                </c:pt>
                <c:pt idx="18">
                  <c:v>0.31943151731835973</c:v>
                </c:pt>
                <c:pt idx="19">
                  <c:v>0.34624767323130284</c:v>
                </c:pt>
                <c:pt idx="20">
                  <c:v>0.37337808394285849</c:v>
                </c:pt>
              </c:numCache>
            </c:numRef>
          </c:yVal>
          <c:smooth val="1"/>
        </c:ser>
        <c:ser>
          <c:idx val="7"/>
          <c:order val="1"/>
          <c:tx>
            <c:v>Per Unit Secondary Voltage</c:v>
          </c:tx>
          <c:spPr>
            <a:ln>
              <a:solidFill>
                <a:srgbClr val="FF0000"/>
              </a:solidFill>
            </a:ln>
          </c:spPr>
          <c:marker>
            <c:symbol val="none"/>
          </c:marker>
          <c:xVal>
            <c:numRef>
              <c:f>'RVSS +actiVAR Calculations'!$Y$35:$Y$55</c:f>
              <c:numCache>
                <c:formatCode>General</c:formatCode>
                <c:ptCount val="21"/>
                <c:pt idx="0" formatCode="0.0">
                  <c:v>9.9999999999999995E-7</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numCache>
            </c:numRef>
          </c:xVal>
          <c:yVal>
            <c:numRef>
              <c:f>'RVSS +actiVAR Calculations'!$AG$35:$AG$55</c:f>
              <c:numCache>
                <c:formatCode>0.000</c:formatCode>
                <c:ptCount val="21"/>
                <c:pt idx="0">
                  <c:v>0.99999963077580301</c:v>
                </c:pt>
                <c:pt idx="1">
                  <c:v>0.98187342201690453</c:v>
                </c:pt>
                <c:pt idx="2">
                  <c:v>0.96439228996653015</c:v>
                </c:pt>
                <c:pt idx="3">
                  <c:v>0.94752273261007958</c:v>
                </c:pt>
                <c:pt idx="4">
                  <c:v>0.93123320792519182</c:v>
                </c:pt>
                <c:pt idx="5">
                  <c:v>0.91549430627389028</c:v>
                </c:pt>
                <c:pt idx="6">
                  <c:v>0.90027857319890503</c:v>
                </c:pt>
                <c:pt idx="7">
                  <c:v>0.88556034960210528</c:v>
                </c:pt>
                <c:pt idx="8">
                  <c:v>0.87131562734783252</c:v>
                </c:pt>
                <c:pt idx="9">
                  <c:v>0.85752191858180959</c:v>
                </c:pt>
                <c:pt idx="10">
                  <c:v>0.84415813726939892</c:v>
                </c:pt>
                <c:pt idx="11">
                  <c:v>0.83120449164066645</c:v>
                </c:pt>
                <c:pt idx="12">
                  <c:v>0.81864238638840026</c:v>
                </c:pt>
                <c:pt idx="13">
                  <c:v>0.80645433360265761</c:v>
                </c:pt>
                <c:pt idx="14">
                  <c:v>0.79462387154470726</c:v>
                </c:pt>
                <c:pt idx="15">
                  <c:v>0.78313549046698949</c:v>
                </c:pt>
                <c:pt idx="16">
                  <c:v>0.77197456477617987</c:v>
                </c:pt>
                <c:pt idx="17">
                  <c:v>0.76112729091544717</c:v>
                </c:pt>
                <c:pt idx="18">
                  <c:v>0.75058063041117029</c:v>
                </c:pt>
                <c:pt idx="19">
                  <c:v>0.74032225759002124</c:v>
                </c:pt>
                <c:pt idx="20">
                  <c:v>0.73034051152562529</c:v>
                </c:pt>
              </c:numCache>
            </c:numRef>
          </c:yVal>
          <c:smooth val="1"/>
        </c:ser>
        <c:ser>
          <c:idx val="9"/>
          <c:order val="2"/>
          <c:tx>
            <c:v>Per Unit Primary Voltage</c:v>
          </c:tx>
          <c:spPr>
            <a:ln>
              <a:solidFill>
                <a:srgbClr val="00B050"/>
              </a:solidFill>
            </a:ln>
          </c:spPr>
          <c:marker>
            <c:symbol val="none"/>
          </c:marker>
          <c:xVal>
            <c:numRef>
              <c:f>'RVSS +actiVAR Calculations'!$Y$35:$Y$55</c:f>
              <c:numCache>
                <c:formatCode>General</c:formatCode>
                <c:ptCount val="21"/>
                <c:pt idx="0" formatCode="0.0">
                  <c:v>9.9999999999999995E-7</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numCache>
            </c:numRef>
          </c:xVal>
          <c:yVal>
            <c:numRef>
              <c:f>'RVSS +actiVAR Calculations'!$AI$35:$AI$55</c:f>
              <c:numCache>
                <c:formatCode>0.000</c:formatCode>
                <c:ptCount val="21"/>
                <c:pt idx="0">
                  <c:v>0.9999997420267619</c:v>
                </c:pt>
                <c:pt idx="1">
                  <c:v>0.98733514202054451</c:v>
                </c:pt>
                <c:pt idx="2">
                  <c:v>0.97512125063163679</c:v>
                </c:pt>
                <c:pt idx="3">
                  <c:v>0.96333466033892023</c:v>
                </c:pt>
                <c:pt idx="4">
                  <c:v>0.95195333304816898</c:v>
                </c:pt>
                <c:pt idx="5">
                  <c:v>0.94095672054070945</c:v>
                </c:pt>
                <c:pt idx="6">
                  <c:v>0.93032564066299051</c:v>
                </c:pt>
                <c:pt idx="7">
                  <c:v>0.92004216566085961</c:v>
                </c:pt>
                <c:pt idx="8">
                  <c:v>0.91008952129106213</c:v>
                </c:pt>
                <c:pt idx="9">
                  <c:v>0.9004519955156749</c:v>
                </c:pt>
                <c:pt idx="10">
                  <c:v>0.891114855734078</c:v>
                </c:pt>
                <c:pt idx="11">
                  <c:v>0.8820642736354003</c:v>
                </c:pt>
                <c:pt idx="12">
                  <c:v>0.87328725686525788</c:v>
                </c:pt>
                <c:pt idx="13">
                  <c:v>0.8647715867966167</c:v>
                </c:pt>
                <c:pt idx="14">
                  <c:v>0.85650576177796145</c:v>
                </c:pt>
                <c:pt idx="15">
                  <c:v>0.84847894530444679</c:v>
                </c:pt>
                <c:pt idx="16">
                  <c:v>0.84068091862091165</c:v>
                </c:pt>
                <c:pt idx="17">
                  <c:v>0.83310203732083654</c:v>
                </c:pt>
                <c:pt idx="18">
                  <c:v>0.8257331915536561</c:v>
                </c:pt>
                <c:pt idx="19">
                  <c:v>0.81856576949521132</c:v>
                </c:pt>
                <c:pt idx="20">
                  <c:v>0.81159162377336258</c:v>
                </c:pt>
              </c:numCache>
            </c:numRef>
          </c:yVal>
          <c:smooth val="1"/>
        </c:ser>
        <c:ser>
          <c:idx val="0"/>
          <c:order val="3"/>
          <c:tx>
            <c:strRef>
              <c:f>'RVSS +actiVAR Calculations'!$AM$32:$AM$34</c:f>
              <c:strCache>
                <c:ptCount val="1"/>
                <c:pt idx="0">
                  <c:v>Primary Voltage Sag Limit</c:v>
                </c:pt>
              </c:strCache>
            </c:strRef>
          </c:tx>
          <c:spPr>
            <a:ln>
              <a:solidFill>
                <a:srgbClr val="00B050"/>
              </a:solidFill>
              <a:prstDash val="sysDash"/>
            </a:ln>
          </c:spPr>
          <c:marker>
            <c:symbol val="none"/>
          </c:marker>
          <c:xVal>
            <c:numRef>
              <c:f>'RVSS +actiVAR Calculations'!$Y$35:$Y$55</c:f>
              <c:numCache>
                <c:formatCode>General</c:formatCode>
                <c:ptCount val="21"/>
                <c:pt idx="0" formatCode="0.0">
                  <c:v>9.9999999999999995E-7</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numCache>
            </c:numRef>
          </c:xVal>
          <c:yVal>
            <c:numRef>
              <c:f>'RVSS +actiVAR Calculations'!$AM$35:$AM$55</c:f>
              <c:numCache>
                <c:formatCode>General</c:formatCode>
                <c:ptCount val="21"/>
                <c:pt idx="0">
                  <c:v>0.96</c:v>
                </c:pt>
                <c:pt idx="1">
                  <c:v>0.96</c:v>
                </c:pt>
                <c:pt idx="2">
                  <c:v>0.96</c:v>
                </c:pt>
                <c:pt idx="3">
                  <c:v>0.96</c:v>
                </c:pt>
                <c:pt idx="4">
                  <c:v>0.96</c:v>
                </c:pt>
                <c:pt idx="5">
                  <c:v>0.96</c:v>
                </c:pt>
                <c:pt idx="6">
                  <c:v>0.96</c:v>
                </c:pt>
                <c:pt idx="7">
                  <c:v>0.96</c:v>
                </c:pt>
                <c:pt idx="8">
                  <c:v>0.96</c:v>
                </c:pt>
                <c:pt idx="9">
                  <c:v>0.96</c:v>
                </c:pt>
                <c:pt idx="10">
                  <c:v>0.96</c:v>
                </c:pt>
                <c:pt idx="11">
                  <c:v>0.96</c:v>
                </c:pt>
                <c:pt idx="12">
                  <c:v>0.96</c:v>
                </c:pt>
                <c:pt idx="13">
                  <c:v>0.96</c:v>
                </c:pt>
                <c:pt idx="14">
                  <c:v>0.96</c:v>
                </c:pt>
                <c:pt idx="15">
                  <c:v>0.96</c:v>
                </c:pt>
                <c:pt idx="16">
                  <c:v>0.96</c:v>
                </c:pt>
                <c:pt idx="17">
                  <c:v>0.96</c:v>
                </c:pt>
                <c:pt idx="18">
                  <c:v>0.96</c:v>
                </c:pt>
                <c:pt idx="19">
                  <c:v>0.96</c:v>
                </c:pt>
                <c:pt idx="20">
                  <c:v>0.96</c:v>
                </c:pt>
              </c:numCache>
            </c:numRef>
          </c:yVal>
          <c:smooth val="1"/>
        </c:ser>
        <c:ser>
          <c:idx val="1"/>
          <c:order val="4"/>
          <c:tx>
            <c:strRef>
              <c:f>'RVSS +actiVAR Calculations'!$AO$32:$AO$34</c:f>
              <c:strCache>
                <c:ptCount val="1"/>
                <c:pt idx="0">
                  <c:v>Secondary Voltage Sag Limit</c:v>
                </c:pt>
              </c:strCache>
            </c:strRef>
          </c:tx>
          <c:spPr>
            <a:ln w="19050">
              <a:solidFill>
                <a:srgbClr val="FF0000"/>
              </a:solidFill>
              <a:prstDash val="sysDash"/>
            </a:ln>
          </c:spPr>
          <c:marker>
            <c:symbol val="none"/>
          </c:marker>
          <c:xVal>
            <c:numRef>
              <c:f>'RVSS +actiVAR Calculations'!$Y$35:$Y$55</c:f>
              <c:numCache>
                <c:formatCode>General</c:formatCode>
                <c:ptCount val="21"/>
                <c:pt idx="0" formatCode="0.0">
                  <c:v>9.9999999999999995E-7</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numCache>
            </c:numRef>
          </c:xVal>
          <c:yVal>
            <c:numRef>
              <c:f>'RVSS +actiVAR Calculations'!$AO$35:$AO$55</c:f>
              <c:numCache>
                <c:formatCode>General</c:formatCode>
                <c:ptCount val="21"/>
                <c:pt idx="0">
                  <c:v>0.8</c:v>
                </c:pt>
                <c:pt idx="1">
                  <c:v>0.8</c:v>
                </c:pt>
                <c:pt idx="2">
                  <c:v>0.8</c:v>
                </c:pt>
                <c:pt idx="3">
                  <c:v>0.8</c:v>
                </c:pt>
                <c:pt idx="4">
                  <c:v>0.8</c:v>
                </c:pt>
                <c:pt idx="5">
                  <c:v>0.8</c:v>
                </c:pt>
                <c:pt idx="6">
                  <c:v>0.8</c:v>
                </c:pt>
                <c:pt idx="7">
                  <c:v>0.8</c:v>
                </c:pt>
                <c:pt idx="8">
                  <c:v>0.8</c:v>
                </c:pt>
                <c:pt idx="9">
                  <c:v>0.8</c:v>
                </c:pt>
                <c:pt idx="10">
                  <c:v>0.8</c:v>
                </c:pt>
                <c:pt idx="11">
                  <c:v>0.8</c:v>
                </c:pt>
                <c:pt idx="12">
                  <c:v>0.8</c:v>
                </c:pt>
                <c:pt idx="13">
                  <c:v>0.8</c:v>
                </c:pt>
                <c:pt idx="14">
                  <c:v>0.8</c:v>
                </c:pt>
                <c:pt idx="15">
                  <c:v>0.8</c:v>
                </c:pt>
                <c:pt idx="16">
                  <c:v>0.8</c:v>
                </c:pt>
                <c:pt idx="17">
                  <c:v>0.8</c:v>
                </c:pt>
                <c:pt idx="18">
                  <c:v>0.8</c:v>
                </c:pt>
                <c:pt idx="19">
                  <c:v>0.8</c:v>
                </c:pt>
                <c:pt idx="20">
                  <c:v>0.8</c:v>
                </c:pt>
              </c:numCache>
            </c:numRef>
          </c:yVal>
          <c:smooth val="1"/>
        </c:ser>
        <c:dLbls>
          <c:showLegendKey val="0"/>
          <c:showVal val="0"/>
          <c:showCatName val="0"/>
          <c:showSerName val="0"/>
          <c:showPercent val="0"/>
          <c:showBubbleSize val="0"/>
        </c:dLbls>
        <c:axId val="57405440"/>
        <c:axId val="57407360"/>
      </c:scatterChart>
      <c:valAx>
        <c:axId val="57405440"/>
        <c:scaling>
          <c:orientation val="minMax"/>
          <c:max val="1"/>
          <c:min val="0"/>
        </c:scaling>
        <c:delete val="0"/>
        <c:axPos val="b"/>
        <c:title>
          <c:tx>
            <c:rich>
              <a:bodyPr/>
              <a:lstStyle/>
              <a:p>
                <a:pPr>
                  <a:defRPr/>
                </a:pPr>
                <a:r>
                  <a:rPr lang="en-US"/>
                  <a:t>RVSS Per Unit Current </a:t>
                </a:r>
              </a:p>
              <a:p>
                <a:pPr>
                  <a:defRPr/>
                </a:pPr>
                <a:r>
                  <a:rPr lang="en-US"/>
                  <a:t>Setting (n)</a:t>
                </a:r>
              </a:p>
            </c:rich>
          </c:tx>
          <c:layout/>
          <c:overlay val="0"/>
        </c:title>
        <c:numFmt formatCode="0.0" sourceLinked="1"/>
        <c:majorTickMark val="out"/>
        <c:minorTickMark val="none"/>
        <c:tickLblPos val="nextTo"/>
        <c:crossAx val="57407360"/>
        <c:crosses val="autoZero"/>
        <c:crossBetween val="midCat"/>
      </c:valAx>
      <c:valAx>
        <c:axId val="57407360"/>
        <c:scaling>
          <c:orientation val="minMax"/>
        </c:scaling>
        <c:delete val="0"/>
        <c:axPos val="l"/>
        <c:majorGridlines/>
        <c:title>
          <c:tx>
            <c:rich>
              <a:bodyPr rot="-5400000" vert="horz"/>
              <a:lstStyle/>
              <a:p>
                <a:pPr>
                  <a:defRPr/>
                </a:pPr>
                <a:r>
                  <a:rPr lang="en-US"/>
                  <a:t>Per Unit (Voltage</a:t>
                </a:r>
                <a:r>
                  <a:rPr lang="en-US" baseline="0"/>
                  <a:t> or Torque)</a:t>
                </a:r>
              </a:p>
              <a:p>
                <a:pPr>
                  <a:defRPr/>
                </a:pPr>
                <a:endParaRPr lang="en-US"/>
              </a:p>
            </c:rich>
          </c:tx>
          <c:layout>
            <c:manualLayout>
              <c:xMode val="edge"/>
              <c:yMode val="edge"/>
              <c:x val="1.932367149758454E-2"/>
              <c:y val="0.32572450849304213"/>
            </c:manualLayout>
          </c:layout>
          <c:overlay val="0"/>
        </c:title>
        <c:numFmt formatCode="0.00" sourceLinked="1"/>
        <c:majorTickMark val="out"/>
        <c:minorTickMark val="none"/>
        <c:tickLblPos val="nextTo"/>
        <c:crossAx val="57405440"/>
        <c:crosses val="autoZero"/>
        <c:crossBetween val="midCat"/>
      </c:valAx>
    </c:plotArea>
    <c:legend>
      <c:legendPos val="r"/>
      <c:layout>
        <c:manualLayout>
          <c:xMode val="edge"/>
          <c:yMode val="edge"/>
          <c:x val="7.0287202444652183E-2"/>
          <c:y val="0.90539479110805066"/>
          <c:w val="0.91358753812864801"/>
          <c:h val="7.6803228031760151E-2"/>
        </c:manualLayout>
      </c:layout>
      <c:overlay val="0"/>
      <c:spPr>
        <a:solidFill>
          <a:schemeClr val="bg1"/>
        </a:solidFill>
      </c:sp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nepsi.com" TargetMode="External"/><Relationship Id="rId2" Type="http://schemas.openxmlformats.org/officeDocument/2006/relationships/hyperlink" Target="http://nepsi.com/products/thyristor-switched-harmonic-filter-banks/" TargetMode="External"/><Relationship Id="rId1" Type="http://schemas.openxmlformats.org/officeDocument/2006/relationships/chart" Target="../charts/chart1.xml"/><Relationship Id="rId5" Type="http://schemas.openxmlformats.org/officeDocument/2006/relationships/image" Target="../media/image2.emf"/><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183261</xdr:colOff>
      <xdr:row>39</xdr:row>
      <xdr:rowOff>18576</xdr:rowOff>
    </xdr:from>
    <xdr:to>
      <xdr:col>23</xdr:col>
      <xdr:colOff>0</xdr:colOff>
      <xdr:row>61</xdr:row>
      <xdr:rowOff>176892</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5</xdr:row>
      <xdr:rowOff>5323</xdr:rowOff>
    </xdr:from>
    <xdr:to>
      <xdr:col>22</xdr:col>
      <xdr:colOff>304800</xdr:colOff>
      <xdr:row>20</xdr:row>
      <xdr:rowOff>2054086</xdr:rowOff>
    </xdr:to>
    <xdr:sp macro="" textlink="">
      <xdr:nvSpPr>
        <xdr:cNvPr id="13" name="TextBox 12"/>
        <xdr:cNvSpPr txBox="1"/>
      </xdr:nvSpPr>
      <xdr:spPr>
        <a:xfrm>
          <a:off x="165652" y="2365866"/>
          <a:ext cx="7999344" cy="50967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dk1"/>
              </a:solidFill>
              <a:effectLst/>
              <a:latin typeface="+mn-lt"/>
              <a:ea typeface="+mn-ea"/>
              <a:cs typeface="+mn-cs"/>
            </a:rPr>
            <a:t>The following spreadsheet provides voltage sag mitigation performance and resulting motor torque for various values of current/voltage limitation by the RVSS.  It also provides expected RVSS performance enhancements for an RVSS that is used in combination with an actiVAR</a:t>
          </a:r>
          <a:r>
            <a:rPr lang="en-US" sz="1400" baseline="30000">
              <a:solidFill>
                <a:schemeClr val="dk1"/>
              </a:solidFill>
              <a:effectLst/>
              <a:latin typeface="+mn-lt"/>
              <a:ea typeface="+mn-ea"/>
              <a:cs typeface="+mn-cs"/>
            </a:rPr>
            <a:t>tm</a:t>
          </a:r>
          <a:r>
            <a:rPr lang="en-US" sz="1400">
              <a:solidFill>
                <a:schemeClr val="dk1"/>
              </a:solidFill>
              <a:effectLst/>
              <a:latin typeface="+mn-lt"/>
              <a:ea typeface="+mn-ea"/>
              <a:cs typeface="+mn-cs"/>
            </a:rPr>
            <a:t>. </a:t>
          </a:r>
          <a:br>
            <a:rPr lang="en-US" sz="1400">
              <a:solidFill>
                <a:schemeClr val="dk1"/>
              </a:solidFill>
              <a:effectLst/>
              <a:latin typeface="+mn-lt"/>
              <a:ea typeface="+mn-ea"/>
              <a:cs typeface="+mn-cs"/>
            </a:rPr>
          </a:br>
          <a:endParaRPr lang="en-US" sz="1400">
            <a:solidFill>
              <a:schemeClr val="dk1"/>
            </a:solidFill>
            <a:effectLst/>
            <a:latin typeface="+mn-lt"/>
            <a:ea typeface="+mn-ea"/>
            <a:cs typeface="+mn-cs"/>
          </a:endParaRPr>
        </a:p>
        <a:p>
          <a:r>
            <a:rPr lang="en-US" sz="1400">
              <a:solidFill>
                <a:schemeClr val="dk1"/>
              </a:solidFill>
              <a:effectLst/>
              <a:latin typeface="+mn-lt"/>
              <a:ea typeface="+mn-ea"/>
              <a:cs typeface="+mn-cs"/>
            </a:rPr>
            <a:t>The actiVAR</a:t>
          </a:r>
          <a:r>
            <a:rPr lang="en-US" sz="1400" baseline="30000">
              <a:solidFill>
                <a:schemeClr val="dk1"/>
              </a:solidFill>
              <a:effectLst/>
              <a:latin typeface="+mn-lt"/>
              <a:ea typeface="+mn-ea"/>
              <a:cs typeface="+mn-cs"/>
            </a:rPr>
            <a:t>tm</a:t>
          </a:r>
          <a:r>
            <a:rPr lang="en-US" sz="1400">
              <a:solidFill>
                <a:schemeClr val="dk1"/>
              </a:solidFill>
              <a:effectLst/>
              <a:latin typeface="+mn-lt"/>
              <a:ea typeface="+mn-ea"/>
              <a:cs typeface="+mn-cs"/>
            </a:rPr>
            <a:t> extends the performance of the RVSS into larger motors and weaker power systems by supporting the primary and secondary voltage bus voltage during motor starts. When used in combination, the actiVAR</a:t>
          </a:r>
          <a:r>
            <a:rPr lang="en-US" sz="1400" baseline="30000">
              <a:solidFill>
                <a:schemeClr val="dk1"/>
              </a:solidFill>
              <a:effectLst/>
              <a:latin typeface="+mn-lt"/>
              <a:ea typeface="+mn-ea"/>
              <a:cs typeface="+mn-cs"/>
            </a:rPr>
            <a:t>tm</a:t>
          </a:r>
          <a:r>
            <a:rPr lang="en-US" sz="1400">
              <a:solidFill>
                <a:schemeClr val="dk1"/>
              </a:solidFill>
              <a:effectLst/>
              <a:latin typeface="+mn-lt"/>
              <a:ea typeface="+mn-ea"/>
              <a:cs typeface="+mn-cs"/>
            </a:rPr>
            <a:t> +RVSS provide soft mechanical starts, low harmonic current injection (as the</a:t>
          </a:r>
          <a:r>
            <a:rPr lang="en-US" sz="1400" baseline="0">
              <a:solidFill>
                <a:schemeClr val="dk1"/>
              </a:solidFill>
              <a:effectLst/>
              <a:latin typeface="+mn-lt"/>
              <a:ea typeface="+mn-ea"/>
              <a:cs typeface="+mn-cs"/>
            </a:rPr>
            <a:t> actiVAR</a:t>
          </a:r>
          <a:r>
            <a:rPr lang="en-US" sz="1400" baseline="30000">
              <a:solidFill>
                <a:schemeClr val="dk1"/>
              </a:solidFill>
              <a:effectLst/>
              <a:latin typeface="+mn-lt"/>
              <a:ea typeface="+mn-ea"/>
              <a:cs typeface="+mn-cs"/>
            </a:rPr>
            <a:t>tm</a:t>
          </a:r>
          <a:r>
            <a:rPr lang="en-US" sz="1400" baseline="0">
              <a:solidFill>
                <a:schemeClr val="dk1"/>
              </a:solidFill>
              <a:effectLst/>
              <a:latin typeface="+mn-lt"/>
              <a:ea typeface="+mn-ea"/>
              <a:cs typeface="+mn-cs"/>
            </a:rPr>
            <a:t> filters while in the on state)</a:t>
          </a:r>
          <a:r>
            <a:rPr lang="en-US" sz="1400">
              <a:solidFill>
                <a:schemeClr val="dk1"/>
              </a:solidFill>
              <a:effectLst/>
              <a:latin typeface="+mn-lt"/>
              <a:ea typeface="+mn-ea"/>
              <a:cs typeface="+mn-cs"/>
            </a:rPr>
            <a:t> and superior voltage sag performance.</a:t>
          </a:r>
        </a:p>
        <a:p>
          <a:r>
            <a:rPr lang="en-US" sz="1400">
              <a:solidFill>
                <a:schemeClr val="dk1"/>
              </a:solidFill>
              <a:effectLst/>
              <a:latin typeface="+mn-lt"/>
              <a:ea typeface="+mn-ea"/>
              <a:cs typeface="+mn-cs"/>
            </a:rPr>
            <a:t/>
          </a:r>
          <a:br>
            <a:rPr lang="en-US" sz="1400">
              <a:solidFill>
                <a:schemeClr val="dk1"/>
              </a:solidFill>
              <a:effectLst/>
              <a:latin typeface="+mn-lt"/>
              <a:ea typeface="+mn-ea"/>
              <a:cs typeface="+mn-cs"/>
            </a:rPr>
          </a:br>
          <a:r>
            <a:rPr lang="en-US" sz="1400">
              <a:solidFill>
                <a:schemeClr val="dk1"/>
              </a:solidFill>
              <a:effectLst/>
              <a:latin typeface="+mn-lt"/>
              <a:ea typeface="+mn-ea"/>
              <a:cs typeface="+mn-cs"/>
            </a:rPr>
            <a:t>The spreadsheet is a first order approximation of RVSS performance and RVSS +actiVAR performance based on motor and system inductive reactance (system resistance is ignored). All calculations are done in per unit on the motor’s kVA and voltage base. </a:t>
          </a:r>
        </a:p>
        <a:p>
          <a:r>
            <a:rPr lang="en-US" sz="1400" b="1">
              <a:solidFill>
                <a:schemeClr val="dk1"/>
              </a:solidFill>
              <a:effectLst/>
              <a:latin typeface="+mn-lt"/>
              <a:ea typeface="+mn-ea"/>
              <a:cs typeface="+mn-cs"/>
            </a:rPr>
            <a:t/>
          </a:r>
          <a:br>
            <a:rPr lang="en-US" sz="1400" b="1">
              <a:solidFill>
                <a:schemeClr val="dk1"/>
              </a:solidFill>
              <a:effectLst/>
              <a:latin typeface="+mn-lt"/>
              <a:ea typeface="+mn-ea"/>
              <a:cs typeface="+mn-cs"/>
            </a:rPr>
          </a:br>
          <a:r>
            <a:rPr lang="en-US" sz="1400" b="1">
              <a:solidFill>
                <a:schemeClr val="dk1"/>
              </a:solidFill>
              <a:effectLst/>
              <a:latin typeface="+mn-lt"/>
              <a:ea typeface="+mn-ea"/>
              <a:cs typeface="+mn-cs"/>
            </a:rPr>
            <a:t>Required Data:</a:t>
          </a:r>
          <a:r>
            <a:rPr lang="en-US" sz="1400">
              <a:solidFill>
                <a:schemeClr val="dk1"/>
              </a:solidFill>
              <a:effectLst/>
              <a:latin typeface="+mn-lt"/>
              <a:ea typeface="+mn-ea"/>
              <a:cs typeface="+mn-cs"/>
            </a:rPr>
            <a:t/>
          </a:r>
          <a:br>
            <a:rPr lang="en-US" sz="1400">
              <a:solidFill>
                <a:schemeClr val="dk1"/>
              </a:solidFill>
              <a:effectLst/>
              <a:latin typeface="+mn-lt"/>
              <a:ea typeface="+mn-ea"/>
              <a:cs typeface="+mn-cs"/>
            </a:rPr>
          </a:br>
          <a:r>
            <a:rPr lang="en-US" sz="1400">
              <a:solidFill>
                <a:schemeClr val="dk1"/>
              </a:solidFill>
              <a:effectLst/>
              <a:latin typeface="+mn-lt"/>
              <a:ea typeface="+mn-ea"/>
              <a:cs typeface="+mn-cs"/>
            </a:rPr>
            <a:t>Motor nameplate data, motor starting torque (in per unit of full load torque), primary side short circuit level (in MVA), and service transformer nameplate</a:t>
          </a:r>
          <a:r>
            <a:rPr lang="en-US" sz="1400" baseline="0">
              <a:solidFill>
                <a:schemeClr val="dk1"/>
              </a:solidFill>
              <a:effectLst/>
              <a:latin typeface="+mn-lt"/>
              <a:ea typeface="+mn-ea"/>
              <a:cs typeface="+mn-cs"/>
            </a:rPr>
            <a:t> data</a:t>
          </a:r>
          <a:r>
            <a:rPr lang="en-US" sz="1400">
              <a:solidFill>
                <a:schemeClr val="dk1"/>
              </a:solidFill>
              <a:effectLst/>
              <a:latin typeface="+mn-lt"/>
              <a:ea typeface="+mn-ea"/>
              <a:cs typeface="+mn-cs"/>
            </a:rPr>
            <a:t> are required to obtain expected primary and secondary voltage sags levels at time of starting. NEPSI recommends a voltage sag no greater than 4% at the PCC and 10% at the motor during motor starting.</a:t>
          </a:r>
        </a:p>
        <a:p>
          <a:r>
            <a:rPr lang="en-US" sz="1400">
              <a:solidFill>
                <a:schemeClr val="dk1"/>
              </a:solidFill>
              <a:effectLst/>
              <a:latin typeface="+mn-lt"/>
              <a:ea typeface="+mn-ea"/>
              <a:cs typeface="+mn-cs"/>
            </a:rPr>
            <a:t/>
          </a:r>
          <a:br>
            <a:rPr lang="en-US" sz="1400">
              <a:solidFill>
                <a:schemeClr val="dk1"/>
              </a:solidFill>
              <a:effectLst/>
              <a:latin typeface="+mn-lt"/>
              <a:ea typeface="+mn-ea"/>
              <a:cs typeface="+mn-cs"/>
            </a:rPr>
          </a:br>
          <a:r>
            <a:rPr lang="en-US" sz="1400">
              <a:solidFill>
                <a:schemeClr val="dk1"/>
              </a:solidFill>
              <a:effectLst/>
              <a:latin typeface="+mn-lt"/>
              <a:ea typeface="+mn-ea"/>
              <a:cs typeface="+mn-cs"/>
            </a:rPr>
            <a:t>Since most medium voltage motor have stating torques of less the 1.0 PU, RVSS settings below 0.5 do not allow even the easiest</a:t>
          </a:r>
          <a:r>
            <a:rPr lang="en-US" sz="1400" baseline="0">
              <a:solidFill>
                <a:schemeClr val="dk1"/>
              </a:solidFill>
              <a:effectLst/>
              <a:latin typeface="+mn-lt"/>
              <a:ea typeface="+mn-ea"/>
              <a:cs typeface="+mn-cs"/>
            </a:rPr>
            <a:t> loads to start.</a:t>
          </a:r>
          <a:endParaRPr lang="en-US" sz="1100"/>
        </a:p>
      </xdr:txBody>
    </xdr:sp>
    <xdr:clientData/>
  </xdr:twoCellAnchor>
  <xdr:twoCellAnchor>
    <xdr:from>
      <xdr:col>34</xdr:col>
      <xdr:colOff>224117</xdr:colOff>
      <xdr:row>2</xdr:row>
      <xdr:rowOff>38101</xdr:rowOff>
    </xdr:from>
    <xdr:to>
      <xdr:col>50</xdr:col>
      <xdr:colOff>571500</xdr:colOff>
      <xdr:row>20</xdr:row>
      <xdr:rowOff>489858</xdr:rowOff>
    </xdr:to>
    <xdr:sp macro="" textlink="">
      <xdr:nvSpPr>
        <xdr:cNvPr id="4" name="TextBox 3">
          <a:hlinkClick xmlns:r="http://schemas.openxmlformats.org/officeDocument/2006/relationships" r:id="rId2"/>
        </xdr:cNvPr>
        <xdr:cNvSpPr txBox="1"/>
      </xdr:nvSpPr>
      <xdr:spPr>
        <a:xfrm>
          <a:off x="14144224" y="1140280"/>
          <a:ext cx="8049026" cy="43025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The figure to the left shows a typical arrangement for a</a:t>
          </a:r>
          <a:r>
            <a:rPr lang="en-US" sz="1400" baseline="0"/>
            <a:t>n RVSS +actiVAR</a:t>
          </a:r>
          <a:r>
            <a:rPr lang="en-US" sz="1400" baseline="30000"/>
            <a:t>TM</a:t>
          </a:r>
          <a:r>
            <a:rPr lang="en-US" sz="1400" baseline="0"/>
            <a:t> application. The actiVAR</a:t>
          </a:r>
          <a:r>
            <a:rPr lang="en-US" sz="1400" cap="all" baseline="30000"/>
            <a:t>tm</a:t>
          </a:r>
        </a:p>
        <a:p>
          <a:r>
            <a:rPr lang="en-US" sz="1400"/>
            <a:t>can be sized smaller than a</a:t>
          </a:r>
          <a:r>
            <a:rPr lang="en-US" sz="1400" baseline="0"/>
            <a:t> stand alone acitiVAR application as the RVSS mitigates a portion of the inrush current eleviating the requirement for a fully rated actiVAR</a:t>
          </a:r>
          <a:r>
            <a:rPr lang="en-US" sz="1400" baseline="30000"/>
            <a:t>TM</a:t>
          </a:r>
          <a:r>
            <a:rPr lang="en-US" sz="1400" baseline="0"/>
            <a:t>.</a:t>
          </a:r>
        </a:p>
        <a:p>
          <a:endParaRPr lang="en-US" sz="1400"/>
        </a:p>
        <a:p>
          <a:r>
            <a:rPr lang="en-US" sz="1400"/>
            <a:t>The use of an</a:t>
          </a:r>
          <a:r>
            <a:rPr lang="en-US" sz="1400" baseline="0"/>
            <a:t> actiVAR</a:t>
          </a:r>
          <a:r>
            <a:rPr lang="en-US" sz="1400" baseline="30000"/>
            <a:t>TM</a:t>
          </a:r>
          <a:r>
            <a:rPr lang="en-US" sz="1400" baseline="0"/>
            <a:t> +RVSS system also allows for soft starting of the motor providing VFD start performance at a fraction of the cost of a VFD starter. </a:t>
          </a:r>
        </a:p>
        <a:p>
          <a:endParaRPr lang="en-US" sz="1400" baseline="0"/>
        </a:p>
        <a:p>
          <a:r>
            <a:rPr lang="en-US" sz="1400" baseline="0"/>
            <a:t>The actiVAR is designed for outdoor placement in the substation. Unlike VFD drives, it does not need an E-House, or SYNCH switchgear, and associated controls where multiple motors are to be started. Harmonics are not a concern as the actiVAR</a:t>
          </a:r>
          <a:r>
            <a:rPr lang="en-US" sz="1400" baseline="30000"/>
            <a:t>TM</a:t>
          </a:r>
          <a:r>
            <a:rPr lang="en-US" sz="1400" baseline="0"/>
            <a:t> filters  and mitigates any hamronic concerns when the RVSS is in operation.</a:t>
          </a:r>
        </a:p>
        <a:p>
          <a:endParaRPr lang="en-US" sz="1400" baseline="0"/>
        </a:p>
        <a:p>
          <a:r>
            <a:rPr lang="en-US" sz="1400" baseline="0"/>
            <a:t>The actiVAR</a:t>
          </a:r>
          <a:r>
            <a:rPr lang="en-US" sz="1400" baseline="30000"/>
            <a:t>TM</a:t>
          </a:r>
          <a:r>
            <a:rPr lang="en-US" sz="1400" baseline="0"/>
            <a:t> can be packaged with RVSS starters as well as power factor correction capacitors/filters. The packageing of these components  into a single piece of equipment reduces switchgear requirements, foot print area, engineering cost, procurement cost, and installation cost.</a:t>
          </a:r>
        </a:p>
        <a:p>
          <a:endParaRPr lang="en-US" sz="1400" baseline="0"/>
        </a:p>
        <a:p>
          <a:r>
            <a:rPr lang="en-US" sz="1400" baseline="0"/>
            <a:t>Check out  </a:t>
          </a:r>
          <a:r>
            <a:rPr lang="en-US" sz="1400" u="sng" baseline="0">
              <a:solidFill>
                <a:srgbClr val="0066FF"/>
              </a:solidFill>
            </a:rPr>
            <a:t>http://nepsi.com/products/thyristor-switched-harmonic-filter-banks/ </a:t>
          </a:r>
          <a:r>
            <a:rPr lang="en-US" sz="1400" baseline="0"/>
            <a:t>for more information on the actiVAR</a:t>
          </a:r>
          <a:r>
            <a:rPr lang="en-US" sz="1400" baseline="30000"/>
            <a:t>TM</a:t>
          </a:r>
          <a:r>
            <a:rPr lang="en-US" sz="1400" baseline="0"/>
            <a:t>, other calculators, spread sheet tools, case studies, as well as other NEPSI products.</a:t>
          </a:r>
        </a:p>
        <a:p>
          <a:endParaRPr lang="en-US" sz="1100"/>
        </a:p>
      </xdr:txBody>
    </xdr:sp>
    <xdr:clientData/>
  </xdr:twoCellAnchor>
  <xdr:twoCellAnchor editAs="oneCell">
    <xdr:from>
      <xdr:col>45</xdr:col>
      <xdr:colOff>38866</xdr:colOff>
      <xdr:row>0</xdr:row>
      <xdr:rowOff>323853</xdr:rowOff>
    </xdr:from>
    <xdr:to>
      <xdr:col>50</xdr:col>
      <xdr:colOff>406302</xdr:colOff>
      <xdr:row>0</xdr:row>
      <xdr:rowOff>1156610</xdr:rowOff>
    </xdr:to>
    <xdr:pic>
      <xdr:nvPicPr>
        <xdr:cNvPr id="14" name="Picture 1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755616" y="323853"/>
          <a:ext cx="2380110" cy="832757"/>
        </a:xfrm>
        <a:prstGeom prst="rect">
          <a:avLst/>
        </a:prstGeom>
      </xdr:spPr>
    </xdr:pic>
    <xdr:clientData/>
  </xdr:twoCellAnchor>
  <xdr:twoCellAnchor editAs="oneCell">
    <xdr:from>
      <xdr:col>23</xdr:col>
      <xdr:colOff>254371</xdr:colOff>
      <xdr:row>1</xdr:row>
      <xdr:rowOff>190495</xdr:rowOff>
    </xdr:from>
    <xdr:to>
      <xdr:col>32</xdr:col>
      <xdr:colOff>941294</xdr:colOff>
      <xdr:row>20</xdr:row>
      <xdr:rowOff>1292791</xdr:rowOff>
    </xdr:to>
    <xdr:pic>
      <xdr:nvPicPr>
        <xdr:cNvPr id="16" name="Picture 15"/>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47125" t="11148" r="16953" b="9651"/>
        <a:stretch/>
      </xdr:blipFill>
      <xdr:spPr bwMode="auto">
        <a:xfrm>
          <a:off x="8401047" y="918877"/>
          <a:ext cx="5370982" cy="5334918"/>
        </a:xfrm>
        <a:prstGeom prst="rect">
          <a:avLst/>
        </a:prstGeom>
        <a:solidFill>
          <a:schemeClr val="bg1"/>
        </a:solid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
  <sheetViews>
    <sheetView workbookViewId="0"/>
  </sheetViews>
  <sheetFormatPr defaultRowHeight="14.25" x14ac:dyDescent="0.45"/>
  <sheetData>
    <row r="1" spans="1:5" x14ac:dyDescent="0.25">
      <c r="A1" t="s">
        <v>1</v>
      </c>
      <c r="B1" t="s">
        <v>2</v>
      </c>
      <c r="C1" t="s">
        <v>67</v>
      </c>
      <c r="D1" t="s">
        <v>3</v>
      </c>
      <c r="E1" t="s">
        <v>0</v>
      </c>
    </row>
    <row r="2" spans="1:5" x14ac:dyDescent="0.25">
      <c r="A2" t="s">
        <v>55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61"/>
  <sheetViews>
    <sheetView showGridLines="0" tabSelected="1" zoomScale="40" zoomScaleNormal="40" workbookViewId="0">
      <selection activeCell="B1" sqref="B1"/>
    </sheetView>
  </sheetViews>
  <sheetFormatPr defaultRowHeight="14.25" x14ac:dyDescent="0.45"/>
  <cols>
    <col min="1" max="1" width="2.3984375" style="19" customWidth="1"/>
    <col min="3" max="7" width="4.73046875" customWidth="1"/>
    <col min="8" max="8" width="2" customWidth="1"/>
    <col min="9" max="11" width="4.73046875" customWidth="1"/>
    <col min="12" max="12" width="2.1328125" style="19" customWidth="1"/>
    <col min="13" max="13" width="20.86328125" customWidth="1"/>
    <col min="14" max="14" width="5.73046875" customWidth="1"/>
    <col min="15" max="24" width="4.73046875" customWidth="1"/>
    <col min="25" max="25" width="10.73046875" customWidth="1"/>
    <col min="26" max="26" width="2.1328125" style="12" customWidth="1"/>
    <col min="27" max="27" width="10.265625" customWidth="1"/>
    <col min="28" max="28" width="2" customWidth="1"/>
    <col min="29" max="29" width="19.59765625" customWidth="1"/>
    <col min="30" max="30" width="1.3984375" customWidth="1"/>
    <col min="31" max="31" width="17.59765625" customWidth="1"/>
    <col min="32" max="32" width="1.73046875" customWidth="1"/>
    <col min="33" max="33" width="15.1328125" customWidth="1"/>
    <col min="34" max="34" width="1.265625" customWidth="1"/>
    <col min="35" max="35" width="12.86328125" customWidth="1"/>
    <col min="36" max="36" width="2" customWidth="1"/>
    <col min="38" max="38" width="1.73046875" customWidth="1"/>
    <col min="39" max="39" width="14.59765625" customWidth="1"/>
    <col min="40" max="40" width="2.1328125" style="12" customWidth="1"/>
    <col min="41" max="41" width="13.3984375" customWidth="1"/>
    <col min="42" max="42" width="1.73046875" customWidth="1"/>
    <col min="43" max="43" width="14.59765625" style="4" customWidth="1"/>
    <col min="44" max="44" width="2.1328125" customWidth="1"/>
    <col min="45" max="45" width="12.73046875" customWidth="1"/>
    <col min="46" max="46" width="1.3984375" style="19" customWidth="1"/>
    <col min="47" max="47" width="12.73046875" style="19" customWidth="1"/>
    <col min="48" max="48" width="1.73046875" customWidth="1"/>
    <col min="49" max="49" width="12.86328125" customWidth="1"/>
    <col min="50" max="50" width="1.73046875" customWidth="1"/>
    <col min="51" max="51" width="11.59765625" customWidth="1"/>
  </cols>
  <sheetData>
    <row r="1" spans="1:55" s="19" customFormat="1" ht="93.75" customHeight="1" x14ac:dyDescent="0.5">
      <c r="A1" s="40" t="s">
        <v>77</v>
      </c>
      <c r="B1" s="30" t="s">
        <v>4</v>
      </c>
      <c r="C1" s="28"/>
      <c r="D1" s="28"/>
      <c r="E1" s="28"/>
      <c r="F1" s="28"/>
      <c r="G1" s="28"/>
      <c r="H1" s="28"/>
      <c r="I1" s="28"/>
      <c r="J1" s="28"/>
      <c r="K1" s="26"/>
      <c r="L1" s="26"/>
      <c r="M1" s="26"/>
      <c r="N1" s="26"/>
      <c r="O1" s="26"/>
      <c r="P1" s="26"/>
      <c r="Q1" s="26"/>
      <c r="R1" s="26"/>
      <c r="S1" s="26"/>
      <c r="T1" s="26"/>
      <c r="U1" s="26"/>
      <c r="V1" s="26"/>
      <c r="W1" s="26"/>
      <c r="X1" s="26"/>
      <c r="Y1" s="11"/>
      <c r="Z1" s="26"/>
      <c r="AA1" s="26"/>
      <c r="AB1" s="26"/>
      <c r="AC1" s="26"/>
      <c r="AD1" s="26"/>
      <c r="AE1" s="26"/>
      <c r="AF1" s="26"/>
      <c r="AG1" s="26"/>
      <c r="AH1" s="26"/>
      <c r="AI1" s="26"/>
      <c r="AJ1" s="26"/>
      <c r="AK1" s="26"/>
      <c r="AL1" s="26"/>
      <c r="AM1" s="26"/>
      <c r="AN1" s="26"/>
      <c r="AO1" s="26"/>
      <c r="AP1" s="26"/>
      <c r="AQ1" s="26"/>
      <c r="AR1" s="26"/>
      <c r="AS1" s="26"/>
      <c r="AT1" s="26"/>
      <c r="AU1" s="26"/>
      <c r="AV1" s="26"/>
      <c r="AW1" s="15"/>
      <c r="AX1" s="26"/>
      <c r="AY1" s="15"/>
      <c r="BA1" s="4"/>
      <c r="BC1" s="4"/>
    </row>
    <row r="2" spans="1:55" s="19" customFormat="1" ht="33.75" x14ac:dyDescent="0.5">
      <c r="A2" s="40" t="s">
        <v>77</v>
      </c>
      <c r="B2" s="31" t="s">
        <v>5</v>
      </c>
      <c r="C2" s="29"/>
      <c r="D2" s="29"/>
      <c r="E2" s="29"/>
      <c r="F2" s="29"/>
      <c r="G2" s="29"/>
      <c r="H2" s="29"/>
      <c r="I2" s="29"/>
      <c r="J2" s="29"/>
      <c r="Y2" s="3"/>
      <c r="AQ2" s="4"/>
      <c r="AR2" s="4"/>
      <c r="AS2" s="4"/>
      <c r="AT2" s="4"/>
      <c r="AU2" s="4"/>
      <c r="AV2" s="4"/>
      <c r="AW2" s="4"/>
      <c r="AY2" s="4"/>
      <c r="AZ2" s="4"/>
    </row>
    <row r="3" spans="1:55" s="19" customFormat="1" ht="18.75" x14ac:dyDescent="0.3">
      <c r="A3" s="40" t="s">
        <v>77</v>
      </c>
      <c r="B3" s="3"/>
      <c r="AQ3" s="4"/>
      <c r="AR3" s="4"/>
      <c r="AS3" s="4"/>
      <c r="AT3" s="4"/>
      <c r="AU3" s="4"/>
      <c r="AV3" s="4"/>
      <c r="AW3" s="4"/>
      <c r="AY3" s="4"/>
      <c r="AZ3" s="4"/>
    </row>
    <row r="4" spans="1:55" s="19" customFormat="1" ht="23.25" x14ac:dyDescent="0.35">
      <c r="A4" s="40" t="s">
        <v>77</v>
      </c>
      <c r="B4" s="32" t="s">
        <v>51</v>
      </c>
      <c r="AQ4" s="4"/>
      <c r="AR4" s="4"/>
      <c r="AS4" s="4"/>
      <c r="AT4" s="4"/>
      <c r="AU4" s="4"/>
      <c r="AV4" s="4"/>
      <c r="AW4" s="4"/>
      <c r="AY4" s="4"/>
      <c r="AZ4" s="4"/>
    </row>
    <row r="5" spans="1:55" s="19" customFormat="1" ht="15.75" customHeight="1" x14ac:dyDescent="0.4">
      <c r="A5" s="40" t="s">
        <v>77</v>
      </c>
      <c r="B5" s="24"/>
      <c r="C5" s="25"/>
      <c r="D5" s="10"/>
      <c r="E5" s="10"/>
      <c r="F5" s="10"/>
      <c r="G5" s="10"/>
      <c r="H5" s="10"/>
      <c r="I5" s="10"/>
      <c r="J5" s="10"/>
      <c r="K5" s="10"/>
      <c r="L5" s="10"/>
      <c r="M5" s="10"/>
      <c r="N5" s="10"/>
      <c r="AR5" s="6"/>
      <c r="AS5" s="22"/>
      <c r="AT5" s="22"/>
      <c r="AU5" s="22"/>
      <c r="AV5" s="22"/>
      <c r="AW5" s="5"/>
    </row>
    <row r="6" spans="1:55" s="19" customFormat="1" ht="15.75" customHeight="1" x14ac:dyDescent="0.4">
      <c r="A6" s="40" t="s">
        <v>78</v>
      </c>
      <c r="B6" s="24"/>
      <c r="C6" s="25"/>
      <c r="D6" s="10"/>
      <c r="E6" s="10"/>
      <c r="F6" s="10"/>
      <c r="G6" s="10"/>
      <c r="H6" s="10"/>
      <c r="I6" s="10"/>
      <c r="J6" s="10"/>
      <c r="K6" s="10"/>
      <c r="L6" s="10"/>
      <c r="M6" s="10"/>
      <c r="N6" s="10"/>
      <c r="AR6" s="6"/>
      <c r="AS6" s="22"/>
      <c r="AT6" s="22"/>
      <c r="AU6" s="22"/>
      <c r="AV6" s="22"/>
      <c r="AW6" s="5"/>
    </row>
    <row r="7" spans="1:55" s="19" customFormat="1" ht="15.75" customHeight="1" x14ac:dyDescent="0.4">
      <c r="A7" s="40" t="s">
        <v>77</v>
      </c>
      <c r="B7" s="24"/>
      <c r="C7" s="25"/>
      <c r="D7" s="10"/>
      <c r="E7" s="10"/>
      <c r="F7" s="10"/>
      <c r="G7" s="10"/>
      <c r="H7" s="10"/>
      <c r="I7" s="10"/>
      <c r="J7" s="10"/>
      <c r="K7" s="10"/>
      <c r="L7" s="10"/>
      <c r="M7" s="10"/>
      <c r="N7" s="10"/>
      <c r="AR7" s="6"/>
      <c r="AS7" s="22"/>
      <c r="AT7" s="22"/>
      <c r="AU7" s="22"/>
      <c r="AV7" s="22"/>
      <c r="AW7" s="5"/>
    </row>
    <row r="8" spans="1:55" s="19" customFormat="1" ht="15.75" customHeight="1" x14ac:dyDescent="0.4">
      <c r="A8" s="40" t="s">
        <v>77</v>
      </c>
      <c r="B8" s="24"/>
      <c r="C8" s="25"/>
      <c r="D8" s="10"/>
      <c r="E8" s="10"/>
      <c r="F8" s="10"/>
      <c r="G8" s="10"/>
      <c r="H8" s="10"/>
      <c r="I8" s="10"/>
      <c r="J8" s="10"/>
      <c r="K8" s="10"/>
      <c r="L8" s="10"/>
      <c r="M8" s="10"/>
      <c r="N8" s="10"/>
      <c r="AR8" s="6"/>
      <c r="AS8" s="22"/>
      <c r="AT8" s="22"/>
      <c r="AU8" s="22"/>
      <c r="AV8" s="22"/>
      <c r="AW8" s="5"/>
    </row>
    <row r="9" spans="1:55" s="19" customFormat="1" ht="15.75" customHeight="1" x14ac:dyDescent="0.4">
      <c r="A9" s="40" t="s">
        <v>77</v>
      </c>
      <c r="B9" s="24"/>
      <c r="C9" s="25"/>
      <c r="D9" s="10"/>
      <c r="E9" s="10"/>
      <c r="F9" s="10"/>
      <c r="G9" s="10"/>
      <c r="H9" s="10"/>
      <c r="I9" s="10"/>
      <c r="J9" s="10"/>
      <c r="K9" s="10"/>
      <c r="L9" s="10"/>
      <c r="M9" s="10"/>
      <c r="N9" s="10"/>
      <c r="AR9" s="6"/>
      <c r="AS9" s="22"/>
      <c r="AT9" s="22"/>
      <c r="AU9" s="22"/>
      <c r="AV9" s="22"/>
      <c r="AW9" s="5"/>
    </row>
    <row r="10" spans="1:55" s="19" customFormat="1" ht="15.75" customHeight="1" x14ac:dyDescent="0.4">
      <c r="A10" s="40" t="s">
        <v>77</v>
      </c>
      <c r="B10" s="24"/>
      <c r="C10" s="25"/>
      <c r="D10" s="10"/>
      <c r="E10" s="10"/>
      <c r="F10" s="10"/>
      <c r="G10" s="10"/>
      <c r="H10" s="10"/>
      <c r="I10" s="10"/>
      <c r="J10" s="10"/>
      <c r="K10" s="10"/>
      <c r="L10" s="10"/>
      <c r="M10" s="10"/>
      <c r="N10" s="10"/>
      <c r="AR10" s="6"/>
      <c r="AS10" s="22"/>
      <c r="AT10" s="22"/>
      <c r="AU10" s="22"/>
      <c r="AV10" s="22"/>
      <c r="AW10" s="5"/>
    </row>
    <row r="11" spans="1:55" s="19" customFormat="1" ht="15.75" customHeight="1" x14ac:dyDescent="0.4">
      <c r="B11" s="24"/>
      <c r="C11" s="25"/>
      <c r="D11" s="10"/>
      <c r="E11" s="10"/>
      <c r="F11" s="10"/>
      <c r="G11" s="10"/>
      <c r="H11" s="10"/>
      <c r="I11" s="10"/>
      <c r="J11" s="10"/>
      <c r="K11" s="10"/>
      <c r="L11" s="10"/>
      <c r="M11" s="10"/>
      <c r="N11" s="10"/>
      <c r="AR11" s="6"/>
      <c r="AS11" s="22"/>
      <c r="AT11" s="22"/>
      <c r="AU11" s="22"/>
      <c r="AV11" s="22"/>
      <c r="AW11" s="5"/>
    </row>
    <row r="12" spans="1:55" s="19" customFormat="1" ht="15.75" customHeight="1" x14ac:dyDescent="0.4">
      <c r="B12" s="24"/>
      <c r="C12" s="25"/>
      <c r="D12" s="10"/>
      <c r="E12" s="10"/>
      <c r="F12" s="10"/>
      <c r="G12" s="10"/>
      <c r="H12" s="10"/>
      <c r="I12" s="10"/>
      <c r="J12" s="10"/>
      <c r="K12" s="10"/>
      <c r="L12" s="10"/>
      <c r="M12" s="10"/>
      <c r="N12" s="10"/>
      <c r="AR12" s="6"/>
      <c r="AS12" s="22"/>
      <c r="AT12" s="22"/>
      <c r="AU12" s="22"/>
      <c r="AV12" s="22"/>
      <c r="AW12" s="5"/>
    </row>
    <row r="13" spans="1:55" s="19" customFormat="1" ht="15.75" customHeight="1" x14ac:dyDescent="0.4">
      <c r="B13" s="24"/>
      <c r="C13" s="25"/>
      <c r="D13" s="10"/>
      <c r="E13" s="10"/>
      <c r="F13" s="10"/>
      <c r="G13" s="10"/>
      <c r="H13" s="10"/>
      <c r="I13" s="10"/>
      <c r="J13" s="10"/>
      <c r="K13" s="10"/>
      <c r="L13" s="10"/>
      <c r="M13" s="10"/>
      <c r="N13" s="10"/>
      <c r="AR13" s="6"/>
      <c r="AS13" s="22"/>
      <c r="AT13" s="22"/>
      <c r="AU13" s="22"/>
      <c r="AV13" s="22"/>
      <c r="AW13" s="5"/>
    </row>
    <row r="14" spans="1:55" s="19" customFormat="1" ht="15.75" customHeight="1" x14ac:dyDescent="0.4">
      <c r="B14" s="24"/>
      <c r="C14" s="25"/>
      <c r="D14" s="10"/>
      <c r="E14" s="10"/>
      <c r="F14" s="10"/>
      <c r="G14" s="10"/>
      <c r="H14" s="10"/>
      <c r="I14" s="10"/>
      <c r="J14" s="10"/>
      <c r="K14" s="10"/>
      <c r="L14" s="10"/>
      <c r="M14" s="10"/>
      <c r="N14" s="10"/>
      <c r="AR14" s="6"/>
      <c r="AS14" s="22"/>
      <c r="AT14" s="22"/>
      <c r="AU14" s="22"/>
      <c r="AV14" s="22"/>
      <c r="AW14" s="5"/>
    </row>
    <row r="15" spans="1:55" s="19" customFormat="1" ht="15.75" customHeight="1" x14ac:dyDescent="0.4">
      <c r="B15" s="24"/>
      <c r="C15" s="25"/>
      <c r="D15" s="10"/>
      <c r="E15" s="10"/>
      <c r="F15" s="10"/>
      <c r="G15" s="10"/>
      <c r="H15" s="10"/>
      <c r="I15" s="10"/>
      <c r="J15" s="10"/>
      <c r="K15" s="10"/>
      <c r="L15" s="10"/>
      <c r="M15" s="10"/>
      <c r="N15" s="10"/>
      <c r="AR15" s="6"/>
      <c r="AS15" s="22"/>
      <c r="AT15" s="22"/>
      <c r="AU15" s="22"/>
      <c r="AV15" s="22"/>
      <c r="AW15" s="5"/>
    </row>
    <row r="16" spans="1:55" s="19" customFormat="1" ht="15.75" customHeight="1" x14ac:dyDescent="0.4">
      <c r="B16" s="24"/>
      <c r="C16" s="25"/>
      <c r="D16" s="10"/>
      <c r="E16" s="10"/>
      <c r="F16" s="10"/>
      <c r="G16" s="10"/>
      <c r="H16" s="10"/>
      <c r="I16" s="10"/>
      <c r="J16" s="10"/>
      <c r="K16" s="10"/>
      <c r="L16" s="10"/>
      <c r="M16" s="10"/>
      <c r="N16" s="10"/>
      <c r="AR16" s="6"/>
      <c r="AS16" s="22"/>
      <c r="AT16" s="22"/>
      <c r="AU16" s="22"/>
      <c r="AV16" s="22"/>
      <c r="AW16" s="5"/>
    </row>
    <row r="17" spans="1:51" s="19" customFormat="1" ht="15.75" customHeight="1" x14ac:dyDescent="0.4">
      <c r="B17" s="24"/>
      <c r="C17" s="25"/>
      <c r="D17" s="10"/>
      <c r="E17" s="10"/>
      <c r="F17" s="10"/>
      <c r="G17" s="10"/>
      <c r="H17" s="10"/>
      <c r="I17" s="10"/>
      <c r="J17" s="10"/>
      <c r="K17" s="10"/>
      <c r="L17" s="10"/>
      <c r="M17" s="10"/>
      <c r="N17" s="10"/>
      <c r="AR17" s="6"/>
      <c r="AS17" s="22"/>
      <c r="AT17" s="22"/>
      <c r="AU17" s="22"/>
      <c r="AV17" s="22"/>
      <c r="AW17" s="5"/>
    </row>
    <row r="18" spans="1:51" s="19" customFormat="1" ht="15.75" customHeight="1" x14ac:dyDescent="0.4">
      <c r="B18" s="24"/>
      <c r="C18" s="25"/>
      <c r="D18" s="10"/>
      <c r="E18" s="10"/>
      <c r="F18" s="10"/>
      <c r="G18" s="10"/>
      <c r="H18" s="10"/>
      <c r="I18" s="10"/>
      <c r="J18" s="10"/>
      <c r="K18" s="10"/>
      <c r="L18" s="10"/>
      <c r="M18" s="10"/>
      <c r="N18" s="10"/>
      <c r="AR18" s="6"/>
      <c r="AS18" s="22"/>
      <c r="AT18" s="22"/>
      <c r="AU18" s="22"/>
      <c r="AV18" s="22"/>
      <c r="AW18" s="5"/>
    </row>
    <row r="19" spans="1:51" s="19" customFormat="1" ht="15.75" customHeight="1" x14ac:dyDescent="0.4">
      <c r="B19" s="24"/>
      <c r="C19" s="25"/>
      <c r="D19" s="10"/>
      <c r="E19" s="10"/>
      <c r="F19" s="10"/>
      <c r="G19" s="10"/>
      <c r="H19" s="10"/>
      <c r="I19" s="10"/>
      <c r="J19" s="10"/>
      <c r="K19" s="10"/>
      <c r="L19" s="10"/>
      <c r="M19" s="10"/>
      <c r="N19" s="10"/>
      <c r="AR19" s="6"/>
      <c r="AS19" s="22"/>
      <c r="AT19" s="22"/>
      <c r="AU19" s="22"/>
      <c r="AV19" s="22"/>
      <c r="AW19" s="5"/>
    </row>
    <row r="20" spans="1:51" s="19" customFormat="1" ht="21" x14ac:dyDescent="0.35">
      <c r="C20" s="3"/>
      <c r="D20" s="3"/>
      <c r="E20" s="8"/>
      <c r="F20" s="3"/>
      <c r="G20" s="3"/>
      <c r="H20" s="3"/>
      <c r="I20" s="8"/>
      <c r="J20" s="8"/>
      <c r="K20" s="8"/>
      <c r="L20" s="8"/>
      <c r="M20" s="9"/>
      <c r="N20" s="9"/>
      <c r="AR20" s="6"/>
      <c r="AS20" s="22"/>
      <c r="AT20" s="22"/>
      <c r="AU20" s="22"/>
      <c r="AV20" s="22"/>
      <c r="AW20" s="5"/>
    </row>
    <row r="21" spans="1:51" s="19" customFormat="1" ht="165.75" customHeight="1" x14ac:dyDescent="0.35">
      <c r="C21" s="3"/>
      <c r="D21" s="3"/>
      <c r="E21" s="8"/>
      <c r="F21" s="3"/>
      <c r="G21" s="3"/>
      <c r="H21" s="3"/>
      <c r="I21" s="8"/>
      <c r="J21" s="8"/>
      <c r="K21" s="8"/>
      <c r="L21" s="8"/>
      <c r="M21" s="9"/>
      <c r="N21" s="9"/>
      <c r="AR21" s="6"/>
      <c r="AS21" s="22"/>
      <c r="AT21" s="22"/>
      <c r="AU21" s="22"/>
      <c r="AV21" s="22"/>
      <c r="AW21" s="5"/>
    </row>
    <row r="22" spans="1:51" ht="18" x14ac:dyDescent="0.55000000000000004">
      <c r="B22" s="54" t="s">
        <v>41</v>
      </c>
      <c r="C22" s="54"/>
      <c r="D22" s="54"/>
      <c r="E22" s="54"/>
      <c r="F22" s="54"/>
      <c r="G22" s="54"/>
      <c r="H22" s="54"/>
      <c r="I22" s="54"/>
      <c r="J22" s="54"/>
      <c r="K22" s="54"/>
      <c r="L22" s="27"/>
      <c r="M22" s="54" t="s">
        <v>42</v>
      </c>
      <c r="N22" s="54"/>
      <c r="O22" s="54"/>
      <c r="P22" s="54"/>
      <c r="Q22" s="54"/>
      <c r="R22" s="54"/>
      <c r="S22" s="54"/>
      <c r="T22" s="54"/>
      <c r="U22" s="54"/>
      <c r="V22" s="54"/>
    </row>
    <row r="23" spans="1:51" x14ac:dyDescent="0.45">
      <c r="L23" s="27"/>
    </row>
    <row r="24" spans="1:51" s="19" customFormat="1" x14ac:dyDescent="0.45">
      <c r="G24" s="7" t="s">
        <v>8</v>
      </c>
      <c r="I24" s="43">
        <v>7000</v>
      </c>
      <c r="J24" s="44"/>
      <c r="K24" s="45"/>
      <c r="L24" s="27"/>
      <c r="O24" s="13"/>
      <c r="P24" s="13"/>
      <c r="Q24" s="13"/>
      <c r="S24" s="7" t="s">
        <v>6</v>
      </c>
      <c r="T24" s="63">
        <f>(I24*0.746)/((I26/100)*(I27/100))</f>
        <v>5383.5051546391751</v>
      </c>
      <c r="U24" s="63"/>
      <c r="V24" s="63"/>
      <c r="AQ24" s="4"/>
    </row>
    <row r="25" spans="1:51" s="19" customFormat="1" ht="15.75" x14ac:dyDescent="0.55000000000000004">
      <c r="G25" s="7" t="s">
        <v>9</v>
      </c>
      <c r="I25" s="43">
        <v>6.6</v>
      </c>
      <c r="J25" s="44"/>
      <c r="K25" s="45"/>
      <c r="L25" s="27"/>
      <c r="O25" s="13"/>
      <c r="P25" s="13"/>
      <c r="Q25" s="13"/>
      <c r="S25" s="7" t="s">
        <v>7</v>
      </c>
      <c r="T25" s="62">
        <f>T24/(I28*I24)</f>
        <v>0.27824607993793543</v>
      </c>
      <c r="U25" s="62"/>
      <c r="V25" s="62"/>
      <c r="AQ25" s="4"/>
    </row>
    <row r="26" spans="1:51" s="19" customFormat="1" x14ac:dyDescent="0.45">
      <c r="G26" s="7" t="s">
        <v>10</v>
      </c>
      <c r="I26" s="43">
        <v>100</v>
      </c>
      <c r="J26" s="44"/>
      <c r="K26" s="45"/>
      <c r="L26" s="27"/>
      <c r="S26" s="7" t="s">
        <v>15</v>
      </c>
      <c r="T26" s="64">
        <f>(I31/100)*T24/(I30*1000)</f>
        <v>3.095515463917526E-2</v>
      </c>
      <c r="U26" s="64"/>
      <c r="V26" s="64"/>
      <c r="AQ26" s="4"/>
    </row>
    <row r="27" spans="1:51" x14ac:dyDescent="0.45">
      <c r="G27" s="7" t="s">
        <v>11</v>
      </c>
      <c r="I27" s="43">
        <v>97</v>
      </c>
      <c r="J27" s="44"/>
      <c r="K27" s="45"/>
      <c r="L27" s="27"/>
      <c r="S27" s="7" t="s">
        <v>16</v>
      </c>
      <c r="T27" s="64">
        <f>(T24/1000)/I29</f>
        <v>7.1780068728522328E-2</v>
      </c>
      <c r="U27" s="64"/>
      <c r="V27" s="64"/>
    </row>
    <row r="28" spans="1:51" s="12" customFormat="1" ht="18" x14ac:dyDescent="0.55000000000000004">
      <c r="A28" s="19"/>
      <c r="G28" s="7" t="s">
        <v>12</v>
      </c>
      <c r="I28" s="43">
        <v>2.7639999999999998</v>
      </c>
      <c r="J28" s="44"/>
      <c r="K28" s="45"/>
      <c r="L28" s="27"/>
      <c r="S28" s="7" t="s">
        <v>18</v>
      </c>
      <c r="T28" s="61">
        <f>(1/T25)*T32</f>
        <v>1694.5174286214751</v>
      </c>
      <c r="U28" s="61"/>
      <c r="V28" s="61"/>
      <c r="Y28" s="65" t="s">
        <v>48</v>
      </c>
      <c r="Z28" s="65"/>
      <c r="AA28" s="65"/>
      <c r="AB28" s="65"/>
      <c r="AC28" s="65"/>
      <c r="AD28" s="65"/>
      <c r="AE28" s="65"/>
      <c r="AF28" s="65"/>
      <c r="AG28" s="65"/>
      <c r="AH28" s="65"/>
      <c r="AI28" s="65"/>
      <c r="AJ28" s="65"/>
      <c r="AK28" s="65"/>
      <c r="AL28" s="65"/>
      <c r="AM28" s="65"/>
      <c r="AN28" s="65"/>
      <c r="AO28" s="65"/>
      <c r="AQ28" s="65" t="str">
        <f>"RVSS &amp; "&amp;I35&amp;" kvar actiVAR"</f>
        <v>RVSS &amp; 11000 kvar actiVAR</v>
      </c>
      <c r="AR28" s="65"/>
      <c r="AS28" s="65"/>
      <c r="AT28" s="65"/>
      <c r="AU28" s="65"/>
      <c r="AV28" s="65"/>
      <c r="AW28" s="65"/>
      <c r="AX28" s="65"/>
      <c r="AY28" s="65"/>
    </row>
    <row r="29" spans="1:51" ht="15" customHeight="1" x14ac:dyDescent="0.45">
      <c r="G29" s="7" t="s">
        <v>17</v>
      </c>
      <c r="I29" s="56">
        <v>75</v>
      </c>
      <c r="J29" s="57"/>
      <c r="K29" s="58"/>
      <c r="L29" s="27"/>
      <c r="S29" s="7" t="s">
        <v>20</v>
      </c>
      <c r="T29" s="59">
        <f>1/T25</f>
        <v>3.5939410187667562</v>
      </c>
      <c r="U29" s="59"/>
      <c r="V29" s="59"/>
      <c r="AW29" s="48" t="str">
        <f>"Secondary  Bus PU Voltage With "&amp;I35&amp;" kvar actiVAR"</f>
        <v>Secondary  Bus PU Voltage With 11000 kvar actiVAR</v>
      </c>
      <c r="AY29" s="48" t="str">
        <f>"Primary  Bus PU Voltage With "&amp;I35&amp;" kvar actiVAR"</f>
        <v>Primary  Bus PU Voltage With 11000 kvar actiVAR</v>
      </c>
    </row>
    <row r="30" spans="1:51" ht="15" customHeight="1" x14ac:dyDescent="0.45">
      <c r="G30" s="7" t="s">
        <v>13</v>
      </c>
      <c r="I30" s="43">
        <v>10</v>
      </c>
      <c r="J30" s="44"/>
      <c r="K30" s="45"/>
      <c r="L30" s="27"/>
      <c r="S30" s="7" t="s">
        <v>26</v>
      </c>
      <c r="T30" s="59">
        <f>1/(SUM(T25:V27))</f>
        <v>2.6248007220390401</v>
      </c>
      <c r="U30" s="59"/>
      <c r="V30" s="59"/>
      <c r="AQ30" s="48" t="s">
        <v>38</v>
      </c>
      <c r="AS30" s="48" t="str">
        <f>"Istart with "&amp;I35&amp;" kvar actiVAR (PU)*"</f>
        <v>Istart with 11000 kvar actiVAR (PU)*</v>
      </c>
      <c r="AT30" s="20"/>
      <c r="AU30" s="48" t="str">
        <f>"Istart with "&amp;I35&amp;" kvar actiVAR (amps)**"</f>
        <v>Istart with 11000 kvar actiVAR (amps)**</v>
      </c>
      <c r="AW30" s="48"/>
      <c r="AY30" s="48"/>
    </row>
    <row r="31" spans="1:51" x14ac:dyDescent="0.45">
      <c r="G31" s="7" t="s">
        <v>14</v>
      </c>
      <c r="I31" s="43">
        <v>5.75</v>
      </c>
      <c r="J31" s="44"/>
      <c r="K31" s="45"/>
      <c r="L31" s="27"/>
      <c r="S31" s="7" t="s">
        <v>29</v>
      </c>
      <c r="T31" s="61">
        <f>T30*T32</f>
        <v>1237.5747256084956</v>
      </c>
      <c r="U31" s="61"/>
      <c r="V31" s="61"/>
      <c r="AA31" s="55"/>
      <c r="AB31" s="55"/>
      <c r="AC31" s="55"/>
      <c r="AD31" s="55"/>
      <c r="AE31" s="55"/>
      <c r="AF31" s="55"/>
      <c r="AG31" s="55"/>
      <c r="AH31" s="55"/>
      <c r="AI31" s="55"/>
      <c r="AJ31" s="55"/>
      <c r="AK31" s="55"/>
      <c r="AL31" s="55"/>
      <c r="AM31" s="55"/>
      <c r="AN31" s="55"/>
      <c r="AO31" s="55"/>
      <c r="AQ31" s="48"/>
      <c r="AS31" s="48"/>
      <c r="AT31" s="20"/>
      <c r="AU31" s="48"/>
      <c r="AW31" s="48"/>
      <c r="AY31" s="48"/>
    </row>
    <row r="32" spans="1:51" ht="15" customHeight="1" x14ac:dyDescent="0.45">
      <c r="G32" s="7" t="s">
        <v>22</v>
      </c>
      <c r="I32" s="43">
        <v>0.7</v>
      </c>
      <c r="J32" s="44"/>
      <c r="K32" s="45"/>
      <c r="L32" s="27"/>
      <c r="S32" s="7" t="s">
        <v>19</v>
      </c>
      <c r="T32" s="61">
        <f>T24/(I25*1.73)</f>
        <v>471.49283190043576</v>
      </c>
      <c r="U32" s="61"/>
      <c r="V32" s="61"/>
      <c r="Y32" s="48" t="s">
        <v>46</v>
      </c>
      <c r="AM32" s="48" t="s">
        <v>36</v>
      </c>
      <c r="AO32" s="48" t="s">
        <v>37</v>
      </c>
      <c r="AQ32" s="48"/>
      <c r="AS32" s="48"/>
      <c r="AT32" s="20"/>
      <c r="AU32" s="48"/>
      <c r="AW32" s="48"/>
      <c r="AY32" s="48"/>
    </row>
    <row r="33" spans="7:51" ht="15" customHeight="1" x14ac:dyDescent="0.45">
      <c r="G33" s="7" t="s">
        <v>35</v>
      </c>
      <c r="I33" s="43">
        <v>0.96</v>
      </c>
      <c r="J33" s="44"/>
      <c r="K33" s="45"/>
      <c r="L33" s="27"/>
      <c r="S33" s="7" t="s">
        <v>40</v>
      </c>
      <c r="T33" s="64">
        <f>IF(I35&lt;=0,9999,(T24/I35)*(I36*I36)/(I25*I25))</f>
        <v>0.53491251442601884</v>
      </c>
      <c r="U33" s="64"/>
      <c r="V33" s="64"/>
      <c r="Y33" s="48"/>
      <c r="Z33" s="14"/>
      <c r="AA33" s="17" t="s">
        <v>21</v>
      </c>
      <c r="AC33" s="48" t="s">
        <v>32</v>
      </c>
      <c r="AE33" s="48" t="s">
        <v>23</v>
      </c>
      <c r="AG33" s="48" t="s">
        <v>25</v>
      </c>
      <c r="AI33" s="60" t="s">
        <v>27</v>
      </c>
      <c r="AK33" s="18" t="s">
        <v>21</v>
      </c>
      <c r="AM33" s="48"/>
      <c r="AO33" s="48"/>
      <c r="AQ33" s="48"/>
      <c r="AS33" s="48"/>
      <c r="AT33" s="20"/>
      <c r="AU33" s="48"/>
      <c r="AW33" s="48"/>
      <c r="AY33" s="48"/>
    </row>
    <row r="34" spans="7:51" ht="15.75" x14ac:dyDescent="0.55000000000000004">
      <c r="G34" s="7" t="s">
        <v>34</v>
      </c>
      <c r="I34" s="43">
        <v>0.8</v>
      </c>
      <c r="J34" s="44"/>
      <c r="K34" s="45"/>
      <c r="L34" s="27"/>
      <c r="Y34" s="49"/>
      <c r="Z34" s="14"/>
      <c r="AA34" s="15" t="s">
        <v>30</v>
      </c>
      <c r="AC34" s="49"/>
      <c r="AE34" s="49"/>
      <c r="AG34" s="49"/>
      <c r="AI34" s="49"/>
      <c r="AK34" s="15" t="s">
        <v>28</v>
      </c>
      <c r="AM34" s="49"/>
      <c r="AO34" s="49"/>
      <c r="AQ34" s="49"/>
      <c r="AS34" s="49"/>
      <c r="AT34" s="20"/>
      <c r="AU34" s="49"/>
      <c r="AW34" s="49"/>
      <c r="AY34" s="49"/>
    </row>
    <row r="35" spans="7:51" x14ac:dyDescent="0.45">
      <c r="G35" s="7" t="s">
        <v>39</v>
      </c>
      <c r="I35" s="43">
        <v>11000</v>
      </c>
      <c r="J35" s="44"/>
      <c r="K35" s="45"/>
      <c r="L35" s="27"/>
      <c r="M35" t="s">
        <v>45</v>
      </c>
      <c r="Y35" s="5">
        <v>9.9999999999999995E-7</v>
      </c>
      <c r="Z35" s="4"/>
      <c r="AA35" s="16">
        <f>$T$25/(SUM($T$26:$V$27)+($T$25/Y35))</f>
        <v>9.9999963077580287E-7</v>
      </c>
      <c r="AC35" s="16">
        <f>AA35*AA35</f>
        <v>9.99999261551742E-13</v>
      </c>
      <c r="AE35" s="16">
        <f>AC35*$I$32</f>
        <v>6.9999948308621934E-13</v>
      </c>
      <c r="AG35" s="22">
        <f>($T$25/Y35)*(1/(SUM($T$26:$V$27)+($T$25/Y35)))</f>
        <v>0.99999963077580301</v>
      </c>
      <c r="AH35" s="6"/>
      <c r="AI35" s="22">
        <f>($T$26+($T$25/Y35))*(1/(SUM($T$26:$V$27)+($T$25/Y35)))</f>
        <v>0.9999997420267619</v>
      </c>
      <c r="AJ35" s="2"/>
      <c r="AK35" s="1">
        <f>AA35*$T$28</f>
        <v>1.694516802964638E-3</v>
      </c>
      <c r="AM35" s="4">
        <f>$I$33</f>
        <v>0.96</v>
      </c>
      <c r="AO35" s="4">
        <f>$I$34</f>
        <v>0.8</v>
      </c>
      <c r="AQ35" s="4">
        <f>$T$24/($T$25/Y35)</f>
        <v>1.9348000000000001E-2</v>
      </c>
      <c r="AS35" s="21">
        <f>1/((-($T$25*$T$33)/($T$25-Y35*$T$33))+$T$26+$T$27)</f>
        <v>-2.3138597081618704</v>
      </c>
      <c r="AT35" s="21"/>
      <c r="AU35" s="23">
        <f>AS35*$T$32</f>
        <v>-1090.9682664215561</v>
      </c>
      <c r="AV35" s="2"/>
      <c r="AW35" s="22">
        <f>AS35*((-($T$25*$T$33)/($T$25-Y35*$T$33)))</f>
        <v>1.2377148939595253</v>
      </c>
      <c r="AX35" s="21"/>
      <c r="AY35" s="22">
        <f>AS35*(((-($T$25*$T$33)/($T$25-Y35*$T$33)))+$T$26)</f>
        <v>1.1660890088800175</v>
      </c>
    </row>
    <row r="36" spans="7:51" x14ac:dyDescent="0.45">
      <c r="G36" s="7" t="s">
        <v>52</v>
      </c>
      <c r="I36" s="43">
        <v>6.9</v>
      </c>
      <c r="J36" s="44"/>
      <c r="K36" s="45"/>
      <c r="L36" s="27"/>
      <c r="Y36" s="33">
        <v>0.05</v>
      </c>
      <c r="Z36" s="33"/>
      <c r="AA36" s="34">
        <f t="shared" ref="AA36:AA55" si="0">$T$25/(SUM($T$26:$V$27)+($T$25/Y36))</f>
        <v>4.9093671100845226E-2</v>
      </c>
      <c r="AB36" s="35"/>
      <c r="AC36" s="34">
        <f t="shared" ref="AC36:AC55" si="1">AA36*AA36</f>
        <v>2.4101885421579658E-3</v>
      </c>
      <c r="AD36" s="35"/>
      <c r="AE36" s="34">
        <f t="shared" ref="AE36:AE55" si="2">AC36*$I$32</f>
        <v>1.6871319795105761E-3</v>
      </c>
      <c r="AF36" s="35"/>
      <c r="AG36" s="36">
        <f t="shared" ref="AG36:AG54" si="3">($T$25/Y36)*(1/(SUM($T$26:$V$27)+($T$25/Y36)))</f>
        <v>0.98187342201690453</v>
      </c>
      <c r="AH36" s="37"/>
      <c r="AI36" s="36">
        <f t="shared" ref="AI36:AI55" si="4">($T$26+($T$25/Y36))*(1/(SUM($T$26:$V$27)+($T$25/Y36)))</f>
        <v>0.98733514202054451</v>
      </c>
      <c r="AJ36" s="38"/>
      <c r="AK36" s="39">
        <f t="shared" ref="AK36:AK55" si="5">AA36*$T$28</f>
        <v>83.190081315392675</v>
      </c>
      <c r="AL36" s="35"/>
      <c r="AM36" s="33">
        <f t="shared" ref="AM36:AM55" si="6">$I$33</f>
        <v>0.96</v>
      </c>
      <c r="AN36" s="35"/>
      <c r="AO36" s="33">
        <f t="shared" ref="AO36:AO55" si="7">$I$34</f>
        <v>0.8</v>
      </c>
      <c r="AP36" s="35"/>
      <c r="AQ36" s="33">
        <f t="shared" ref="AQ36:AQ55" si="8">$T$24/($T$25/Y36)</f>
        <v>967.40000000000009</v>
      </c>
      <c r="AR36" s="35"/>
      <c r="AS36" s="34">
        <f t="shared" ref="AS36:AS55" si="9">1/((-($T$25*$T$33)/($T$25-Y36*$T$33))+$T$26+$T$27)</f>
        <v>-2.0447298638699278</v>
      </c>
      <c r="AT36" s="34"/>
      <c r="AU36" s="39">
        <f t="shared" ref="AU36:AU55" si="10">AS36*$T$32</f>
        <v>-964.07547398742474</v>
      </c>
      <c r="AV36" s="38"/>
      <c r="AW36" s="36">
        <f t="shared" ref="AW36:AW55" si="11">AS36*((-($T$25*$T$33)/($T$25-Y36*$T$33)))</f>
        <v>1.210065779291279</v>
      </c>
      <c r="AX36" s="34"/>
      <c r="AY36" s="36">
        <f t="shared" ref="AY36:AY55" si="12">AS36*(((-($T$25*$T$33)/($T$25-Y36*$T$33)))+$T$26)</f>
        <v>1.1467708501598457</v>
      </c>
    </row>
    <row r="37" spans="7:51" x14ac:dyDescent="0.45">
      <c r="G37" s="7" t="s">
        <v>43</v>
      </c>
      <c r="I37" s="51">
        <v>0.75</v>
      </c>
      <c r="J37" s="52"/>
      <c r="K37" s="53"/>
      <c r="L37" s="27"/>
      <c r="M37" t="s">
        <v>44</v>
      </c>
      <c r="Y37" s="4">
        <f>Y36+0.05</f>
        <v>0.1</v>
      </c>
      <c r="Z37" s="4"/>
      <c r="AA37" s="16">
        <f t="shared" si="0"/>
        <v>9.6439228996653012E-2</v>
      </c>
      <c r="AC37" s="16">
        <f t="shared" si="1"/>
        <v>9.3005248894688797E-3</v>
      </c>
      <c r="AE37" s="16">
        <f t="shared" si="2"/>
        <v>6.5103674226282158E-3</v>
      </c>
      <c r="AG37" s="22">
        <f t="shared" si="3"/>
        <v>0.96439228996653015</v>
      </c>
      <c r="AH37" s="6"/>
      <c r="AI37" s="22">
        <f t="shared" si="4"/>
        <v>0.97512125063163679</v>
      </c>
      <c r="AJ37" s="2"/>
      <c r="AK37" s="1">
        <f t="shared" si="5"/>
        <v>163.41795433764605</v>
      </c>
      <c r="AM37" s="4">
        <f t="shared" si="6"/>
        <v>0.96</v>
      </c>
      <c r="AO37" s="4">
        <f t="shared" si="7"/>
        <v>0.8</v>
      </c>
      <c r="AQ37" s="4">
        <f t="shared" si="8"/>
        <v>1934.8000000000002</v>
      </c>
      <c r="AS37" s="21">
        <f t="shared" si="9"/>
        <v>-1.787356346333606</v>
      </c>
      <c r="AT37" s="21"/>
      <c r="AU37" s="23">
        <f t="shared" si="10"/>
        <v>-842.72570534804788</v>
      </c>
      <c r="AV37" s="2"/>
      <c r="AW37" s="22">
        <f t="shared" si="11"/>
        <v>1.183624453478255</v>
      </c>
      <c r="AX37" s="21"/>
      <c r="AY37" s="22">
        <f t="shared" si="12"/>
        <v>1.1282965613821867</v>
      </c>
    </row>
    <row r="38" spans="7:51" x14ac:dyDescent="0.45">
      <c r="G38" s="7" t="s">
        <v>53</v>
      </c>
      <c r="I38" s="43">
        <v>0.04</v>
      </c>
      <c r="J38" s="44"/>
      <c r="K38" s="45"/>
      <c r="M38" t="s">
        <v>54</v>
      </c>
      <c r="Y38" s="33">
        <f t="shared" ref="Y38:Y55" si="13">Y37+0.05</f>
        <v>0.15000000000000002</v>
      </c>
      <c r="Z38" s="33"/>
      <c r="AA38" s="34">
        <f t="shared" si="0"/>
        <v>0.14212840989151199</v>
      </c>
      <c r="AB38" s="35"/>
      <c r="AC38" s="34">
        <f t="shared" si="1"/>
        <v>2.0200484898289642E-2</v>
      </c>
      <c r="AD38" s="35"/>
      <c r="AE38" s="34">
        <f t="shared" si="2"/>
        <v>1.4140339428802749E-2</v>
      </c>
      <c r="AF38" s="35"/>
      <c r="AG38" s="36">
        <f t="shared" si="3"/>
        <v>0.94752273261007958</v>
      </c>
      <c r="AH38" s="37"/>
      <c r="AI38" s="36">
        <f t="shared" si="4"/>
        <v>0.96333466033892023</v>
      </c>
      <c r="AJ38" s="38"/>
      <c r="AK38" s="39">
        <f t="shared" si="5"/>
        <v>240.83906766342392</v>
      </c>
      <c r="AL38" s="35"/>
      <c r="AM38" s="33">
        <f t="shared" si="6"/>
        <v>0.96</v>
      </c>
      <c r="AN38" s="35"/>
      <c r="AO38" s="33">
        <f t="shared" si="7"/>
        <v>0.8</v>
      </c>
      <c r="AP38" s="35"/>
      <c r="AQ38" s="33">
        <f t="shared" si="8"/>
        <v>2902.2000000000007</v>
      </c>
      <c r="AR38" s="35"/>
      <c r="AS38" s="34">
        <f t="shared" si="9"/>
        <v>-1.5409901202309202</v>
      </c>
      <c r="AT38" s="34"/>
      <c r="AU38" s="39">
        <f t="shared" si="10"/>
        <v>-726.56579571826956</v>
      </c>
      <c r="AV38" s="38"/>
      <c r="AW38" s="36">
        <f t="shared" si="11"/>
        <v>1.158313964209339</v>
      </c>
      <c r="AX38" s="34"/>
      <c r="AY38" s="36">
        <f t="shared" si="12"/>
        <v>1.1106123767401495</v>
      </c>
    </row>
    <row r="39" spans="7:51" x14ac:dyDescent="0.45">
      <c r="Y39" s="4">
        <f t="shared" si="13"/>
        <v>0.2</v>
      </c>
      <c r="Z39" s="4"/>
      <c r="AA39" s="16">
        <f t="shared" si="0"/>
        <v>0.18624664158503837</v>
      </c>
      <c r="AC39" s="16">
        <f t="shared" si="1"/>
        <v>3.4687811501705745E-2</v>
      </c>
      <c r="AE39" s="16">
        <f t="shared" si="2"/>
        <v>2.4281468051194022E-2</v>
      </c>
      <c r="AG39" s="22">
        <f t="shared" si="3"/>
        <v>0.93123320792519182</v>
      </c>
      <c r="AH39" s="6"/>
      <c r="AI39" s="22">
        <f t="shared" si="4"/>
        <v>0.95195333304816898</v>
      </c>
      <c r="AJ39" s="2"/>
      <c r="AK39" s="1">
        <f t="shared" si="5"/>
        <v>315.5981801880647</v>
      </c>
      <c r="AM39" s="4">
        <f t="shared" si="6"/>
        <v>0.96</v>
      </c>
      <c r="AO39" s="4">
        <f t="shared" si="7"/>
        <v>0.8</v>
      </c>
      <c r="AQ39" s="4">
        <f t="shared" si="8"/>
        <v>3869.6000000000004</v>
      </c>
      <c r="AS39" s="21">
        <f t="shared" si="9"/>
        <v>-1.3049398333926339</v>
      </c>
      <c r="AT39" s="21"/>
      <c r="AU39" s="23">
        <f t="shared" si="10"/>
        <v>-615.26977750597575</v>
      </c>
      <c r="AV39" s="2"/>
      <c r="AW39" s="22">
        <f t="shared" si="11"/>
        <v>1.1340632852649986</v>
      </c>
      <c r="AX39" s="21"/>
      <c r="AY39" s="22">
        <f t="shared" si="12"/>
        <v>1.0936686709275099</v>
      </c>
    </row>
    <row r="40" spans="7:51" x14ac:dyDescent="0.45">
      <c r="Y40" s="33">
        <f t="shared" si="13"/>
        <v>0.25</v>
      </c>
      <c r="Z40" s="33"/>
      <c r="AA40" s="34">
        <f t="shared" si="0"/>
        <v>0.22887357656847254</v>
      </c>
      <c r="AB40" s="35"/>
      <c r="AC40" s="34">
        <f t="shared" si="1"/>
        <v>5.2383114051244462E-2</v>
      </c>
      <c r="AD40" s="35"/>
      <c r="AE40" s="34">
        <f t="shared" si="2"/>
        <v>3.6668179835871118E-2</v>
      </c>
      <c r="AF40" s="35"/>
      <c r="AG40" s="36">
        <f t="shared" si="3"/>
        <v>0.91549430627389028</v>
      </c>
      <c r="AH40" s="37"/>
      <c r="AI40" s="36">
        <f t="shared" si="4"/>
        <v>0.94095672054070945</v>
      </c>
      <c r="AJ40" s="38"/>
      <c r="AK40" s="39">
        <f t="shared" si="5"/>
        <v>387.83026444620839</v>
      </c>
      <c r="AL40" s="35"/>
      <c r="AM40" s="33">
        <f t="shared" si="6"/>
        <v>0.96</v>
      </c>
      <c r="AN40" s="35"/>
      <c r="AO40" s="33">
        <f t="shared" si="7"/>
        <v>0.8</v>
      </c>
      <c r="AP40" s="35"/>
      <c r="AQ40" s="33">
        <f t="shared" si="8"/>
        <v>4837</v>
      </c>
      <c r="AR40" s="35"/>
      <c r="AS40" s="34">
        <f t="shared" si="9"/>
        <v>-1.0785708434779036</v>
      </c>
      <c r="AT40" s="34"/>
      <c r="AU40" s="39">
        <f t="shared" si="10"/>
        <v>-508.5384213966384</v>
      </c>
      <c r="AV40" s="38"/>
      <c r="AW40" s="36">
        <f t="shared" si="11"/>
        <v>1.1108072165225886</v>
      </c>
      <c r="AX40" s="34"/>
      <c r="AY40" s="36">
        <f t="shared" si="12"/>
        <v>1.0774198892734244</v>
      </c>
    </row>
    <row r="41" spans="7:51" x14ac:dyDescent="0.45">
      <c r="Y41" s="4">
        <f t="shared" si="13"/>
        <v>0.3</v>
      </c>
      <c r="Z41" s="4"/>
      <c r="AA41" s="16">
        <f t="shared" si="0"/>
        <v>0.27008357195967148</v>
      </c>
      <c r="AC41" s="16">
        <f t="shared" si="1"/>
        <v>7.294513584249504E-2</v>
      </c>
      <c r="AE41" s="16">
        <f t="shared" si="2"/>
        <v>5.1061595089746524E-2</v>
      </c>
      <c r="AG41" s="22">
        <f t="shared" si="3"/>
        <v>0.90027857319890503</v>
      </c>
      <c r="AH41" s="6"/>
      <c r="AI41" s="22">
        <f t="shared" si="4"/>
        <v>0.93032564066299051</v>
      </c>
      <c r="AJ41" s="2"/>
      <c r="AK41" s="1">
        <f t="shared" si="5"/>
        <v>457.66131987000563</v>
      </c>
      <c r="AM41" s="4">
        <f t="shared" si="6"/>
        <v>0.96</v>
      </c>
      <c r="AO41" s="4">
        <f t="shared" si="7"/>
        <v>0.8</v>
      </c>
      <c r="AQ41" s="4">
        <f t="shared" si="8"/>
        <v>5804.4000000000005</v>
      </c>
      <c r="AS41" s="21">
        <f t="shared" si="9"/>
        <v>-0.86129952011887012</v>
      </c>
      <c r="AT41" s="21"/>
      <c r="AU41" s="23">
        <f t="shared" si="10"/>
        <v>-406.0965498553324</v>
      </c>
      <c r="AV41" s="2"/>
      <c r="AW41" s="22">
        <f t="shared" si="11"/>
        <v>1.0884857985859029</v>
      </c>
      <c r="AX41" s="21"/>
      <c r="AY41" s="22">
        <f t="shared" si="12"/>
        <v>1.0618241387499758</v>
      </c>
    </row>
    <row r="42" spans="7:51" x14ac:dyDescent="0.45">
      <c r="Y42" s="33">
        <f t="shared" si="13"/>
        <v>0.35</v>
      </c>
      <c r="Z42" s="33"/>
      <c r="AA42" s="34">
        <f t="shared" si="0"/>
        <v>0.30994612236073682</v>
      </c>
      <c r="AB42" s="35"/>
      <c r="AC42" s="34">
        <f t="shared" si="1"/>
        <v>9.6066598766456845E-2</v>
      </c>
      <c r="AD42" s="35"/>
      <c r="AE42" s="34">
        <f t="shared" si="2"/>
        <v>6.7246619136519789E-2</v>
      </c>
      <c r="AF42" s="35"/>
      <c r="AG42" s="36">
        <f t="shared" si="3"/>
        <v>0.88556034960210528</v>
      </c>
      <c r="AH42" s="37"/>
      <c r="AI42" s="36">
        <f t="shared" si="4"/>
        <v>0.92004216566085961</v>
      </c>
      <c r="AJ42" s="38"/>
      <c r="AK42" s="39">
        <f t="shared" si="5"/>
        <v>525.20910627391288</v>
      </c>
      <c r="AL42" s="35"/>
      <c r="AM42" s="33">
        <f t="shared" si="6"/>
        <v>0.96</v>
      </c>
      <c r="AN42" s="35"/>
      <c r="AO42" s="33">
        <f t="shared" si="7"/>
        <v>0.8</v>
      </c>
      <c r="AP42" s="35"/>
      <c r="AQ42" s="33">
        <f t="shared" si="8"/>
        <v>6771.8</v>
      </c>
      <c r="AR42" s="35"/>
      <c r="AS42" s="34">
        <f t="shared" si="9"/>
        <v>-0.65258822051507082</v>
      </c>
      <c r="AT42" s="34"/>
      <c r="AU42" s="39">
        <f t="shared" si="10"/>
        <v>-307.69066815551679</v>
      </c>
      <c r="AV42" s="38"/>
      <c r="AW42" s="36">
        <f t="shared" si="11"/>
        <v>1.0670437966017443</v>
      </c>
      <c r="AX42" s="34"/>
      <c r="AY42" s="36">
        <f t="shared" si="12"/>
        <v>1.0468428273199959</v>
      </c>
    </row>
    <row r="43" spans="7:51" x14ac:dyDescent="0.45">
      <c r="Y43" s="4">
        <f t="shared" si="13"/>
        <v>0.39999999999999997</v>
      </c>
      <c r="Z43" s="4"/>
      <c r="AA43" s="16">
        <f t="shared" si="0"/>
        <v>0.34852625093913298</v>
      </c>
      <c r="AC43" s="16">
        <f t="shared" si="1"/>
        <v>0.12147054759368749</v>
      </c>
      <c r="AE43" s="16">
        <f t="shared" si="2"/>
        <v>8.5029383315581242E-2</v>
      </c>
      <c r="AG43" s="22">
        <f t="shared" si="3"/>
        <v>0.87131562734783252</v>
      </c>
      <c r="AH43" s="6"/>
      <c r="AI43" s="22">
        <f t="shared" si="4"/>
        <v>0.91008952129106213</v>
      </c>
      <c r="AJ43" s="2"/>
      <c r="AK43" s="1">
        <f t="shared" si="5"/>
        <v>590.58380654846258</v>
      </c>
      <c r="AM43" s="4">
        <f t="shared" si="6"/>
        <v>0.96</v>
      </c>
      <c r="AO43" s="4">
        <f t="shared" si="7"/>
        <v>0.8</v>
      </c>
      <c r="AQ43" s="4">
        <f t="shared" si="8"/>
        <v>7739.2</v>
      </c>
      <c r="AS43" s="21">
        <f t="shared" si="9"/>
        <v>-0.4519408474079723</v>
      </c>
      <c r="AT43" s="21"/>
      <c r="AU43" s="23">
        <f t="shared" si="10"/>
        <v>-213.08686999586757</v>
      </c>
      <c r="AV43" s="2"/>
      <c r="AW43" s="22">
        <f t="shared" si="11"/>
        <v>1.0464302439074447</v>
      </c>
      <c r="AX43" s="21"/>
      <c r="AY43" s="22">
        <f t="shared" si="12"/>
        <v>1.032440345088171</v>
      </c>
    </row>
    <row r="44" spans="7:51" x14ac:dyDescent="0.45">
      <c r="Y44" s="33">
        <f t="shared" si="13"/>
        <v>0.44999999999999996</v>
      </c>
      <c r="Z44" s="33"/>
      <c r="AA44" s="34">
        <f t="shared" si="0"/>
        <v>0.38588486336181432</v>
      </c>
      <c r="AB44" s="35"/>
      <c r="AC44" s="34">
        <f t="shared" si="1"/>
        <v>0.14890712777176612</v>
      </c>
      <c r="AD44" s="35"/>
      <c r="AE44" s="34">
        <f t="shared" si="2"/>
        <v>0.10423498944023628</v>
      </c>
      <c r="AF44" s="35"/>
      <c r="AG44" s="36">
        <f t="shared" si="3"/>
        <v>0.85752191858180959</v>
      </c>
      <c r="AH44" s="37"/>
      <c r="AI44" s="36">
        <f t="shared" si="4"/>
        <v>0.9004519955156749</v>
      </c>
      <c r="AJ44" s="38"/>
      <c r="AK44" s="39">
        <f t="shared" si="5"/>
        <v>653.88862640781088</v>
      </c>
      <c r="AL44" s="35"/>
      <c r="AM44" s="33">
        <f t="shared" si="6"/>
        <v>0.96</v>
      </c>
      <c r="AN44" s="35"/>
      <c r="AO44" s="33">
        <f t="shared" si="7"/>
        <v>0.8</v>
      </c>
      <c r="AP44" s="35"/>
      <c r="AQ44" s="33">
        <f t="shared" si="8"/>
        <v>8706.5999999999985</v>
      </c>
      <c r="AR44" s="35"/>
      <c r="AS44" s="34">
        <f t="shared" si="9"/>
        <v>-0.25889891217373523</v>
      </c>
      <c r="AT44" s="34"/>
      <c r="AU44" s="39">
        <f t="shared" si="10"/>
        <v>-122.06898127673662</v>
      </c>
      <c r="AV44" s="38"/>
      <c r="AW44" s="36">
        <f t="shared" si="11"/>
        <v>1.0265980375718227</v>
      </c>
      <c r="AX44" s="34"/>
      <c r="AY44" s="36">
        <f t="shared" si="12"/>
        <v>1.0185837817095704</v>
      </c>
    </row>
    <row r="45" spans="7:51" x14ac:dyDescent="0.45">
      <c r="Y45" s="4">
        <f t="shared" si="13"/>
        <v>0.49999999999999994</v>
      </c>
      <c r="Z45" s="4"/>
      <c r="AA45" s="16">
        <f t="shared" si="0"/>
        <v>0.42207906863469935</v>
      </c>
      <c r="AC45" s="16">
        <f t="shared" si="1"/>
        <v>0.17815074017953525</v>
      </c>
      <c r="AE45" s="16">
        <f t="shared" si="2"/>
        <v>0.12470551812567467</v>
      </c>
      <c r="AG45" s="22">
        <f t="shared" si="3"/>
        <v>0.84415813726939892</v>
      </c>
      <c r="AH45" s="6"/>
      <c r="AI45" s="22">
        <f t="shared" si="4"/>
        <v>0.891114855734078</v>
      </c>
      <c r="AJ45" s="2"/>
      <c r="AK45" s="1">
        <f t="shared" si="5"/>
        <v>715.2203380578178</v>
      </c>
      <c r="AM45" s="4">
        <f t="shared" si="6"/>
        <v>0.96</v>
      </c>
      <c r="AO45" s="4">
        <f t="shared" si="7"/>
        <v>0.8</v>
      </c>
      <c r="AQ45" s="4">
        <f t="shared" si="8"/>
        <v>9673.9999999999982</v>
      </c>
      <c r="AS45" s="21">
        <f t="shared" si="9"/>
        <v>-7.3038037268726652E-2</v>
      </c>
      <c r="AT45" s="21"/>
      <c r="AU45" s="23">
        <f t="shared" si="10"/>
        <v>-34.4369110282815</v>
      </c>
      <c r="AV45" s="2"/>
      <c r="AW45" s="22">
        <f t="shared" si="11"/>
        <v>1.0075035790731408</v>
      </c>
      <c r="AX45" s="21"/>
      <c r="AY45" s="22">
        <f t="shared" si="12"/>
        <v>1.0052426753349457</v>
      </c>
    </row>
    <row r="46" spans="7:51" x14ac:dyDescent="0.45">
      <c r="Y46" s="33">
        <f t="shared" si="13"/>
        <v>0.54999999999999993</v>
      </c>
      <c r="Z46" s="33"/>
      <c r="AA46" s="34">
        <f t="shared" si="0"/>
        <v>0.45716247040236652</v>
      </c>
      <c r="AB46" s="35"/>
      <c r="AC46" s="34">
        <f t="shared" si="1"/>
        <v>0.20899752434439464</v>
      </c>
      <c r="AD46" s="35"/>
      <c r="AE46" s="34">
        <f t="shared" si="2"/>
        <v>0.14629826704107624</v>
      </c>
      <c r="AF46" s="35"/>
      <c r="AG46" s="36">
        <f t="shared" si="3"/>
        <v>0.83120449164066645</v>
      </c>
      <c r="AH46" s="37"/>
      <c r="AI46" s="36">
        <f t="shared" si="4"/>
        <v>0.8820642736354003</v>
      </c>
      <c r="AJ46" s="38"/>
      <c r="AK46" s="39">
        <f t="shared" si="5"/>
        <v>774.66977380845935</v>
      </c>
      <c r="AL46" s="35"/>
      <c r="AM46" s="33">
        <f t="shared" si="6"/>
        <v>0.96</v>
      </c>
      <c r="AN46" s="35"/>
      <c r="AO46" s="33">
        <f t="shared" si="7"/>
        <v>0.8</v>
      </c>
      <c r="AP46" s="35"/>
      <c r="AQ46" s="33">
        <f t="shared" si="8"/>
        <v>10641.4</v>
      </c>
      <c r="AR46" s="35"/>
      <c r="AS46" s="34">
        <f t="shared" si="9"/>
        <v>0.10603515813061794</v>
      </c>
      <c r="AT46" s="34"/>
      <c r="AU46" s="39">
        <f t="shared" si="10"/>
        <v>49.994816988015565</v>
      </c>
      <c r="AV46" s="38"/>
      <c r="AW46" s="36">
        <f t="shared" si="11"/>
        <v>0.98910645434462185</v>
      </c>
      <c r="AX46" s="34"/>
      <c r="AY46" s="36">
        <f t="shared" si="12"/>
        <v>0.99238878906174455</v>
      </c>
    </row>
    <row r="47" spans="7:51" x14ac:dyDescent="0.45">
      <c r="Y47" s="4">
        <f t="shared" si="13"/>
        <v>0.6</v>
      </c>
      <c r="Z47" s="4"/>
      <c r="AA47" s="16">
        <f t="shared" si="0"/>
        <v>0.49118543183304014</v>
      </c>
      <c r="AC47" s="16">
        <f t="shared" si="1"/>
        <v>0.24126312844501013</v>
      </c>
      <c r="AE47" s="16">
        <f t="shared" si="2"/>
        <v>0.16888418991150708</v>
      </c>
      <c r="AG47" s="22">
        <f t="shared" si="3"/>
        <v>0.81864238638840026</v>
      </c>
      <c r="AH47" s="6"/>
      <c r="AI47" s="22">
        <f t="shared" si="4"/>
        <v>0.87328725686525788</v>
      </c>
      <c r="AJ47" s="2"/>
      <c r="AK47" s="1">
        <f t="shared" si="5"/>
        <v>832.32227492605205</v>
      </c>
      <c r="AM47" s="4">
        <f t="shared" si="6"/>
        <v>0.96</v>
      </c>
      <c r="AO47" s="4">
        <f t="shared" si="7"/>
        <v>0.8</v>
      </c>
      <c r="AQ47" s="4">
        <f t="shared" si="8"/>
        <v>11608.800000000001</v>
      </c>
      <c r="AS47" s="21">
        <f t="shared" si="9"/>
        <v>0.27868583739543196</v>
      </c>
      <c r="AT47" s="21"/>
      <c r="AU47" s="23">
        <f t="shared" si="10"/>
        <v>131.39837468411656</v>
      </c>
      <c r="AV47" s="2"/>
      <c r="AW47" s="22">
        <f t="shared" si="11"/>
        <v>0.97136914824576637</v>
      </c>
      <c r="AX47" s="21"/>
      <c r="AY47" s="22">
        <f t="shared" si="12"/>
        <v>0.97999591143809006</v>
      </c>
    </row>
    <row r="48" spans="7:51" x14ac:dyDescent="0.45">
      <c r="Y48" s="33">
        <f t="shared" si="13"/>
        <v>0.65</v>
      </c>
      <c r="Z48" s="33"/>
      <c r="AA48" s="34">
        <f t="shared" si="0"/>
        <v>0.52419531684172749</v>
      </c>
      <c r="AB48" s="35"/>
      <c r="AC48" s="34">
        <f t="shared" si="1"/>
        <v>0.27478073019879906</v>
      </c>
      <c r="AD48" s="35"/>
      <c r="AE48" s="34">
        <f t="shared" si="2"/>
        <v>0.19234651113915932</v>
      </c>
      <c r="AF48" s="35"/>
      <c r="AG48" s="36">
        <f t="shared" si="3"/>
        <v>0.80645433360265761</v>
      </c>
      <c r="AH48" s="37"/>
      <c r="AI48" s="36">
        <f t="shared" si="4"/>
        <v>0.8647715867966167</v>
      </c>
      <c r="AJ48" s="38"/>
      <c r="AK48" s="39">
        <f t="shared" si="5"/>
        <v>888.25810039006353</v>
      </c>
      <c r="AL48" s="35"/>
      <c r="AM48" s="33">
        <f t="shared" si="6"/>
        <v>0.96</v>
      </c>
      <c r="AN48" s="35"/>
      <c r="AO48" s="33">
        <f t="shared" si="7"/>
        <v>0.8</v>
      </c>
      <c r="AP48" s="35"/>
      <c r="AQ48" s="33">
        <f t="shared" si="8"/>
        <v>12576.2</v>
      </c>
      <c r="AR48" s="35"/>
      <c r="AS48" s="34">
        <f t="shared" si="9"/>
        <v>0.44525343194222289</v>
      </c>
      <c r="AT48" s="34"/>
      <c r="AU48" s="39">
        <f t="shared" si="10"/>
        <v>209.93380153982662</v>
      </c>
      <c r="AV48" s="38"/>
      <c r="AW48" s="36">
        <f t="shared" si="11"/>
        <v>0.95425678921418167</v>
      </c>
      <c r="AX48" s="34"/>
      <c r="AY48" s="36">
        <f t="shared" si="12"/>
        <v>0.96803967805357671</v>
      </c>
    </row>
    <row r="49" spans="25:51" x14ac:dyDescent="0.45">
      <c r="Y49" s="4">
        <f t="shared" si="13"/>
        <v>0.70000000000000007</v>
      </c>
      <c r="Z49" s="4"/>
      <c r="AA49" s="16">
        <f t="shared" si="0"/>
        <v>0.55623671008129516</v>
      </c>
      <c r="AC49" s="16">
        <f t="shared" si="1"/>
        <v>0.30939927764206282</v>
      </c>
      <c r="AE49" s="16">
        <f t="shared" si="2"/>
        <v>0.21657949434944396</v>
      </c>
      <c r="AG49" s="22">
        <f t="shared" si="3"/>
        <v>0.79462387154470726</v>
      </c>
      <c r="AH49" s="6"/>
      <c r="AI49" s="22">
        <f t="shared" si="4"/>
        <v>0.85650576177796145</v>
      </c>
      <c r="AJ49" s="2"/>
      <c r="AK49" s="1">
        <f t="shared" si="5"/>
        <v>942.55279967182526</v>
      </c>
      <c r="AM49" s="4">
        <f t="shared" si="6"/>
        <v>0.96</v>
      </c>
      <c r="AO49" s="4">
        <f t="shared" si="7"/>
        <v>0.8</v>
      </c>
      <c r="AQ49" s="4">
        <f t="shared" si="8"/>
        <v>13543.600000000002</v>
      </c>
      <c r="AS49" s="21">
        <f t="shared" si="9"/>
        <v>0.60605386856056043</v>
      </c>
      <c r="AT49" s="21"/>
      <c r="AU49" s="23">
        <f t="shared" si="10"/>
        <v>285.75005477183311</v>
      </c>
      <c r="AV49" s="2"/>
      <c r="AW49" s="22">
        <f t="shared" si="11"/>
        <v>0.93773692044057355</v>
      </c>
      <c r="AX49" s="21"/>
      <c r="AY49" s="22">
        <f t="shared" si="12"/>
        <v>0.95649741166153612</v>
      </c>
    </row>
    <row r="50" spans="25:51" x14ac:dyDescent="0.45">
      <c r="Y50" s="33">
        <f t="shared" si="13"/>
        <v>0.75000000000000011</v>
      </c>
      <c r="Z50" s="33"/>
      <c r="AA50" s="34">
        <f t="shared" si="0"/>
        <v>0.58735161785024226</v>
      </c>
      <c r="AB50" s="35"/>
      <c r="AC50" s="34">
        <f t="shared" si="1"/>
        <v>0.34498192299129704</v>
      </c>
      <c r="AD50" s="35"/>
      <c r="AE50" s="34">
        <f t="shared" si="2"/>
        <v>0.2414873460939079</v>
      </c>
      <c r="AF50" s="35"/>
      <c r="AG50" s="36">
        <f t="shared" si="3"/>
        <v>0.78313549046698949</v>
      </c>
      <c r="AH50" s="37"/>
      <c r="AI50" s="36">
        <f t="shared" si="4"/>
        <v>0.84847894530444679</v>
      </c>
      <c r="AJ50" s="38"/>
      <c r="AK50" s="39">
        <f t="shared" si="5"/>
        <v>995.27755317625576</v>
      </c>
      <c r="AL50" s="35"/>
      <c r="AM50" s="33">
        <f t="shared" si="6"/>
        <v>0.96</v>
      </c>
      <c r="AN50" s="35"/>
      <c r="AO50" s="33">
        <f t="shared" si="7"/>
        <v>0.8</v>
      </c>
      <c r="AP50" s="35"/>
      <c r="AQ50" s="33">
        <f t="shared" si="8"/>
        <v>14511.000000000004</v>
      </c>
      <c r="AR50" s="35"/>
      <c r="AS50" s="34">
        <f t="shared" si="9"/>
        <v>0.76138156932391787</v>
      </c>
      <c r="AT50" s="34"/>
      <c r="AU50" s="39">
        <f t="shared" si="10"/>
        <v>358.98595227733199</v>
      </c>
      <c r="AV50" s="38"/>
      <c r="AW50" s="36">
        <f t="shared" si="11"/>
        <v>0.92177929440745909</v>
      </c>
      <c r="AX50" s="34"/>
      <c r="AY50" s="36">
        <f t="shared" si="12"/>
        <v>0.94534797862529896</v>
      </c>
    </row>
    <row r="51" spans="25:51" x14ac:dyDescent="0.45">
      <c r="Y51" s="4">
        <f t="shared" si="13"/>
        <v>0.80000000000000016</v>
      </c>
      <c r="Z51" s="4"/>
      <c r="AA51" s="16">
        <f t="shared" si="0"/>
        <v>0.61757965182094399</v>
      </c>
      <c r="AC51" s="16">
        <f t="shared" si="1"/>
        <v>0.38140462634327843</v>
      </c>
      <c r="AE51" s="16">
        <f t="shared" si="2"/>
        <v>0.26698323844029487</v>
      </c>
      <c r="AG51" s="22">
        <f t="shared" si="3"/>
        <v>0.77197456477617987</v>
      </c>
      <c r="AH51" s="6"/>
      <c r="AI51" s="22">
        <f t="shared" si="4"/>
        <v>0.84068091862091165</v>
      </c>
      <c r="AJ51" s="2"/>
      <c r="AK51" s="1">
        <f t="shared" si="5"/>
        <v>1046.499483572572</v>
      </c>
      <c r="AM51" s="4">
        <f t="shared" si="6"/>
        <v>0.96</v>
      </c>
      <c r="AO51" s="4">
        <f t="shared" si="7"/>
        <v>0.8</v>
      </c>
      <c r="AQ51" s="4">
        <f t="shared" si="8"/>
        <v>15478.400000000003</v>
      </c>
      <c r="AS51" s="21">
        <f t="shared" si="9"/>
        <v>0.91151125072031924</v>
      </c>
      <c r="AT51" s="21"/>
      <c r="AU51" s="23">
        <f t="shared" si="10"/>
        <v>429.77102091123146</v>
      </c>
      <c r="AV51" s="2"/>
      <c r="AW51" s="22">
        <f t="shared" si="11"/>
        <v>0.90635568805507849</v>
      </c>
      <c r="AX51" s="21"/>
      <c r="AY51" s="22">
        <f t="shared" si="12"/>
        <v>0.93457165977647405</v>
      </c>
    </row>
    <row r="52" spans="25:51" x14ac:dyDescent="0.45">
      <c r="Y52" s="33">
        <f t="shared" si="13"/>
        <v>0.8500000000000002</v>
      </c>
      <c r="Z52" s="33"/>
      <c r="AA52" s="34">
        <f t="shared" si="0"/>
        <v>0.64695819727813031</v>
      </c>
      <c r="AB52" s="35"/>
      <c r="AC52" s="34">
        <f t="shared" si="1"/>
        <v>0.41855490902536818</v>
      </c>
      <c r="AD52" s="35"/>
      <c r="AE52" s="34">
        <f t="shared" si="2"/>
        <v>0.29298843631775773</v>
      </c>
      <c r="AF52" s="35"/>
      <c r="AG52" s="36">
        <f t="shared" si="3"/>
        <v>0.76112729091544717</v>
      </c>
      <c r="AH52" s="37"/>
      <c r="AI52" s="36">
        <f t="shared" si="4"/>
        <v>0.83310203732083654</v>
      </c>
      <c r="AJ52" s="38"/>
      <c r="AK52" s="39">
        <f t="shared" si="5"/>
        <v>1096.2819408773223</v>
      </c>
      <c r="AL52" s="35"/>
      <c r="AM52" s="33">
        <f t="shared" si="6"/>
        <v>0.96</v>
      </c>
      <c r="AN52" s="35"/>
      <c r="AO52" s="33">
        <f t="shared" si="7"/>
        <v>0.8</v>
      </c>
      <c r="AP52" s="35"/>
      <c r="AQ52" s="33">
        <f t="shared" si="8"/>
        <v>16445.800000000007</v>
      </c>
      <c r="AR52" s="35"/>
      <c r="AS52" s="34">
        <f t="shared" si="9"/>
        <v>1.0566995451325596</v>
      </c>
      <c r="AT52" s="34"/>
      <c r="AU52" s="39">
        <f t="shared" si="10"/>
        <v>498.22626100245287</v>
      </c>
      <c r="AV52" s="38"/>
      <c r="AW52" s="36">
        <f t="shared" si="11"/>
        <v>0.891439736198262</v>
      </c>
      <c r="AX52" s="34"/>
      <c r="AY52" s="36">
        <f t="shared" si="12"/>
        <v>0.92415003402498663</v>
      </c>
    </row>
    <row r="53" spans="25:51" x14ac:dyDescent="0.45">
      <c r="Y53" s="4">
        <f t="shared" si="13"/>
        <v>0.90000000000000024</v>
      </c>
      <c r="Z53" s="4"/>
      <c r="AA53" s="16">
        <f t="shared" si="0"/>
        <v>0.67552256737005334</v>
      </c>
      <c r="AC53" s="16">
        <f t="shared" si="1"/>
        <v>0.45633073902622823</v>
      </c>
      <c r="AE53" s="16">
        <f t="shared" si="2"/>
        <v>0.31943151731835973</v>
      </c>
      <c r="AG53" s="22">
        <f t="shared" si="3"/>
        <v>0.75058063041117029</v>
      </c>
      <c r="AH53" s="6"/>
      <c r="AI53" s="22">
        <f t="shared" si="4"/>
        <v>0.8257331915536561</v>
      </c>
      <c r="AJ53" s="2"/>
      <c r="AK53" s="1">
        <f t="shared" si="5"/>
        <v>1144.6847638356801</v>
      </c>
      <c r="AM53" s="4">
        <f t="shared" si="6"/>
        <v>0.96</v>
      </c>
      <c r="AO53" s="4">
        <f t="shared" si="7"/>
        <v>0.8</v>
      </c>
      <c r="AQ53" s="4">
        <f t="shared" si="8"/>
        <v>17413.200000000004</v>
      </c>
      <c r="AS53" s="21">
        <f t="shared" si="9"/>
        <v>1.1971864648018773</v>
      </c>
      <c r="AT53" s="21"/>
      <c r="AU53" s="23">
        <f t="shared" si="10"/>
        <v>564.46483660230854</v>
      </c>
      <c r="AV53" s="2"/>
      <c r="AW53" s="22">
        <f t="shared" si="11"/>
        <v>0.87700678112579478</v>
      </c>
      <c r="AX53" s="21"/>
      <c r="AY53" s="22">
        <f t="shared" si="12"/>
        <v>0.91406587327566458</v>
      </c>
    </row>
    <row r="54" spans="25:51" x14ac:dyDescent="0.45">
      <c r="Y54" s="33">
        <f t="shared" si="13"/>
        <v>0.95000000000000029</v>
      </c>
      <c r="Z54" s="33"/>
      <c r="AA54" s="34">
        <f t="shared" si="0"/>
        <v>0.70330614471052044</v>
      </c>
      <c r="AB54" s="35"/>
      <c r="AC54" s="34">
        <f t="shared" si="1"/>
        <v>0.49463953318757553</v>
      </c>
      <c r="AD54" s="35"/>
      <c r="AE54" s="34">
        <f t="shared" si="2"/>
        <v>0.34624767323130284</v>
      </c>
      <c r="AF54" s="35"/>
      <c r="AG54" s="36">
        <f t="shared" si="3"/>
        <v>0.74032225759002124</v>
      </c>
      <c r="AH54" s="37"/>
      <c r="AI54" s="36">
        <f t="shared" si="4"/>
        <v>0.81856576949521132</v>
      </c>
      <c r="AJ54" s="38"/>
      <c r="AK54" s="39">
        <f t="shared" si="5"/>
        <v>1191.7645198685541</v>
      </c>
      <c r="AL54" s="35"/>
      <c r="AM54" s="33">
        <f t="shared" si="6"/>
        <v>0.96</v>
      </c>
      <c r="AN54" s="35"/>
      <c r="AO54" s="33">
        <f t="shared" si="7"/>
        <v>0.8</v>
      </c>
      <c r="AP54" s="35"/>
      <c r="AQ54" s="33">
        <f t="shared" si="8"/>
        <v>18380.600000000006</v>
      </c>
      <c r="AR54" s="35"/>
      <c r="AS54" s="34">
        <f t="shared" si="9"/>
        <v>1.3331967258426802</v>
      </c>
      <c r="AT54" s="34"/>
      <c r="AU54" s="39">
        <f t="shared" si="10"/>
        <v>628.59269974795416</v>
      </c>
      <c r="AV54" s="38"/>
      <c r="AW54" s="36">
        <f t="shared" si="11"/>
        <v>0.86303373657746907</v>
      </c>
      <c r="AX54" s="34"/>
      <c r="AY54" s="36">
        <f t="shared" si="12"/>
        <v>0.90430304739037148</v>
      </c>
    </row>
    <row r="55" spans="25:51" x14ac:dyDescent="0.45">
      <c r="Y55" s="4">
        <f t="shared" si="13"/>
        <v>1.0000000000000002</v>
      </c>
      <c r="Z55" s="4"/>
      <c r="AA55" s="16">
        <f t="shared" si="0"/>
        <v>0.7303405115256254</v>
      </c>
      <c r="AC55" s="16">
        <f t="shared" si="1"/>
        <v>0.53339726277551214</v>
      </c>
      <c r="AE55" s="16">
        <f t="shared" si="2"/>
        <v>0.37337808394285849</v>
      </c>
      <c r="AG55" s="22">
        <f>($T$25/Y55)*(1/(SUM($T$26:$V$27)+($T$25/Y55)))</f>
        <v>0.73034051152562529</v>
      </c>
      <c r="AH55" s="6"/>
      <c r="AI55" s="22">
        <f t="shared" si="4"/>
        <v>0.81159162377336258</v>
      </c>
      <c r="AJ55" s="2"/>
      <c r="AK55" s="1">
        <f t="shared" si="5"/>
        <v>1237.5747256084956</v>
      </c>
      <c r="AM55" s="4">
        <f t="shared" si="6"/>
        <v>0.96</v>
      </c>
      <c r="AO55" s="4">
        <f t="shared" si="7"/>
        <v>0.8</v>
      </c>
      <c r="AQ55" s="4">
        <f t="shared" si="8"/>
        <v>19348.000000000004</v>
      </c>
      <c r="AS55" s="21">
        <f t="shared" si="9"/>
        <v>1.4649409476718436</v>
      </c>
      <c r="AT55" s="21"/>
      <c r="AU55" s="23">
        <f t="shared" si="10"/>
        <v>690.7091559847056</v>
      </c>
      <c r="AV55" s="2"/>
      <c r="AW55" s="22">
        <f t="shared" si="11"/>
        <v>0.84949896452044649</v>
      </c>
      <c r="AX55" s="21"/>
      <c r="AY55" s="22">
        <f t="shared" si="12"/>
        <v>0.89484643809288844</v>
      </c>
    </row>
    <row r="56" spans="25:51" x14ac:dyDescent="0.45">
      <c r="Y56" s="26"/>
      <c r="Z56" s="26"/>
      <c r="AA56" s="26"/>
      <c r="AB56" s="26"/>
      <c r="AC56" s="26"/>
      <c r="AD56" s="26"/>
      <c r="AE56" s="26"/>
      <c r="AF56" s="26"/>
      <c r="AG56" s="26"/>
      <c r="AH56" s="26"/>
      <c r="AI56" s="26"/>
      <c r="AJ56" s="26"/>
      <c r="AK56" s="26"/>
      <c r="AL56" s="26"/>
      <c r="AM56" s="26"/>
      <c r="AN56" s="26"/>
      <c r="AO56" s="26"/>
      <c r="AQ56" s="46"/>
      <c r="AR56" s="46"/>
      <c r="AS56" s="46"/>
      <c r="AT56" s="46"/>
      <c r="AU56" s="46"/>
      <c r="AV56" s="46"/>
      <c r="AW56" s="46"/>
      <c r="AX56" s="46"/>
      <c r="AY56" s="46"/>
    </row>
    <row r="57" spans="25:51" ht="26.25" customHeight="1" x14ac:dyDescent="0.55000000000000004">
      <c r="Y57" t="s">
        <v>24</v>
      </c>
      <c r="AQ57" s="47" t="s">
        <v>49</v>
      </c>
      <c r="AR57" s="47"/>
      <c r="AS57" s="47"/>
      <c r="AT57" s="47"/>
      <c r="AU57" s="47"/>
      <c r="AV57" s="47"/>
      <c r="AW57" s="47"/>
      <c r="AX57" s="47"/>
      <c r="AY57" s="47"/>
    </row>
    <row r="58" spans="25:51" ht="18" customHeight="1" x14ac:dyDescent="0.55000000000000004">
      <c r="Y58" t="s">
        <v>31</v>
      </c>
      <c r="AQ58" s="50" t="s">
        <v>50</v>
      </c>
      <c r="AR58" s="50"/>
      <c r="AS58" s="50"/>
      <c r="AT58" s="50"/>
      <c r="AU58" s="50"/>
      <c r="AV58" s="50"/>
      <c r="AW58" s="50"/>
      <c r="AX58" s="50"/>
      <c r="AY58" s="50"/>
    </row>
    <row r="59" spans="25:51" x14ac:dyDescent="0.45">
      <c r="Y59" t="s">
        <v>33</v>
      </c>
      <c r="AQ59" s="50"/>
      <c r="AR59" s="50"/>
      <c r="AS59" s="50"/>
      <c r="AT59" s="50"/>
      <c r="AU59" s="50"/>
      <c r="AV59" s="50"/>
      <c r="AW59" s="50"/>
      <c r="AX59" s="50"/>
      <c r="AY59" s="50"/>
    </row>
    <row r="60" spans="25:51" x14ac:dyDescent="0.45">
      <c r="Y60" t="s">
        <v>47</v>
      </c>
      <c r="AQ60" s="50"/>
      <c r="AR60" s="50"/>
      <c r="AS60" s="50"/>
      <c r="AT60" s="50"/>
      <c r="AU60" s="50"/>
      <c r="AV60" s="50"/>
      <c r="AW60" s="50"/>
      <c r="AX60" s="50"/>
      <c r="AY60" s="50"/>
    </row>
    <row r="61" spans="25:51" x14ac:dyDescent="0.45">
      <c r="AQ61" s="50"/>
      <c r="AR61" s="50"/>
      <c r="AS61" s="50"/>
      <c r="AT61" s="50"/>
      <c r="AU61" s="50"/>
      <c r="AV61" s="50"/>
      <c r="AW61" s="50"/>
      <c r="AX61" s="50"/>
      <c r="AY61" s="50"/>
    </row>
  </sheetData>
  <sheetProtection password="DB25" sheet="1" objects="1" scenarios="1"/>
  <mergeCells count="45">
    <mergeCell ref="Y28:AO28"/>
    <mergeCell ref="AW29:AW34"/>
    <mergeCell ref="AY29:AY34"/>
    <mergeCell ref="AM32:AM34"/>
    <mergeCell ref="AC33:AC34"/>
    <mergeCell ref="AQ28:AY28"/>
    <mergeCell ref="T25:V25"/>
    <mergeCell ref="T24:V24"/>
    <mergeCell ref="T26:V26"/>
    <mergeCell ref="T27:V27"/>
    <mergeCell ref="I35:K35"/>
    <mergeCell ref="T33:V33"/>
    <mergeCell ref="I33:K33"/>
    <mergeCell ref="I34:K34"/>
    <mergeCell ref="I32:K32"/>
    <mergeCell ref="T32:V32"/>
    <mergeCell ref="T28:V28"/>
    <mergeCell ref="I31:K31"/>
    <mergeCell ref="B22:K22"/>
    <mergeCell ref="M22:V22"/>
    <mergeCell ref="Y32:Y34"/>
    <mergeCell ref="AA31:AO31"/>
    <mergeCell ref="I29:K29"/>
    <mergeCell ref="I30:K30"/>
    <mergeCell ref="T29:V29"/>
    <mergeCell ref="T30:V30"/>
    <mergeCell ref="AO32:AO34"/>
    <mergeCell ref="AI33:AI34"/>
    <mergeCell ref="T31:V31"/>
    <mergeCell ref="I28:K28"/>
    <mergeCell ref="I24:K24"/>
    <mergeCell ref="I25:K25"/>
    <mergeCell ref="I26:K26"/>
    <mergeCell ref="I27:K27"/>
    <mergeCell ref="I38:K38"/>
    <mergeCell ref="AQ56:AY56"/>
    <mergeCell ref="AQ57:AY57"/>
    <mergeCell ref="AU30:AU34"/>
    <mergeCell ref="AQ58:AY61"/>
    <mergeCell ref="AQ30:AQ34"/>
    <mergeCell ref="AS30:AS34"/>
    <mergeCell ref="I37:K37"/>
    <mergeCell ref="I36:K36"/>
    <mergeCell ref="AE33:AE34"/>
    <mergeCell ref="AG33:AG34"/>
  </mergeCells>
  <conditionalFormatting sqref="AG35:AG55">
    <cfRule type="cellIs" dxfId="5" priority="9" operator="greaterThan">
      <formula>$I$34</formula>
    </cfRule>
  </conditionalFormatting>
  <conditionalFormatting sqref="AI35:AI55">
    <cfRule type="cellIs" dxfId="4" priority="6" operator="greaterThan">
      <formula>$I$33</formula>
    </cfRule>
  </conditionalFormatting>
  <conditionalFormatting sqref="AW35:AW55">
    <cfRule type="cellIs" dxfId="3" priority="5" operator="greaterThan">
      <formula>$I$34</formula>
    </cfRule>
  </conditionalFormatting>
  <conditionalFormatting sqref="AY35:AY55">
    <cfRule type="cellIs" dxfId="2" priority="4" operator="greaterThan">
      <formula>$I$33</formula>
    </cfRule>
  </conditionalFormatting>
  <conditionalFormatting sqref="AE35:AE55">
    <cfRule type="cellIs" dxfId="1" priority="3" operator="greaterThan">
      <formula>$I$38</formula>
    </cfRule>
  </conditionalFormatting>
  <conditionalFormatting sqref="Y35:Y55">
    <cfRule type="cellIs" dxfId="0" priority="1" operator="equal">
      <formula>$I$37</formula>
    </cfRule>
  </conditionalFormatting>
  <pageMargins left="0.75" right="0.2" top="0" bottom="0.75" header="0" footer="0"/>
  <pageSetup paperSize="17" scale="6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heetViews>
  <sheetFormatPr defaultRowHeight="14.25" x14ac:dyDescent="0.45"/>
  <cols>
    <col min="1" max="6" width="6.59765625" bestFit="1" customWidth="1"/>
  </cols>
  <sheetData>
    <row r="1" spans="1:6" x14ac:dyDescent="0.25">
      <c r="A1" s="41" t="s">
        <v>56</v>
      </c>
      <c r="B1" s="41" t="s">
        <v>56</v>
      </c>
      <c r="C1" s="41" t="s">
        <v>56</v>
      </c>
      <c r="D1" s="41" t="s">
        <v>56</v>
      </c>
      <c r="E1" s="41" t="s">
        <v>56</v>
      </c>
      <c r="F1" s="42" t="s">
        <v>56</v>
      </c>
    </row>
    <row r="2" spans="1:6" x14ac:dyDescent="0.25">
      <c r="A2" s="41" t="s">
        <v>57</v>
      </c>
      <c r="B2" s="41" t="s">
        <v>57</v>
      </c>
      <c r="C2" s="41" t="s">
        <v>57</v>
      </c>
      <c r="D2" s="41" t="s">
        <v>57</v>
      </c>
      <c r="E2" s="41" t="s">
        <v>57</v>
      </c>
      <c r="F2" s="42" t="s">
        <v>68</v>
      </c>
    </row>
    <row r="3" spans="1:6" x14ac:dyDescent="0.25">
      <c r="A3" s="41" t="s">
        <v>58</v>
      </c>
      <c r="B3" s="41" t="s">
        <v>58</v>
      </c>
      <c r="C3" s="41" t="s">
        <v>58</v>
      </c>
      <c r="D3" s="41" t="s">
        <v>58</v>
      </c>
      <c r="E3" s="41" t="s">
        <v>58</v>
      </c>
      <c r="F3" s="42" t="s">
        <v>69</v>
      </c>
    </row>
    <row r="4" spans="1:6" x14ac:dyDescent="0.25">
      <c r="A4" s="41" t="s">
        <v>59</v>
      </c>
      <c r="B4" s="41" t="s">
        <v>59</v>
      </c>
      <c r="C4" s="41" t="s">
        <v>59</v>
      </c>
      <c r="D4" s="41" t="s">
        <v>59</v>
      </c>
      <c r="E4" s="41" t="s">
        <v>59</v>
      </c>
      <c r="F4" s="42" t="s">
        <v>70</v>
      </c>
    </row>
    <row r="5" spans="1:6" x14ac:dyDescent="0.25">
      <c r="A5" s="41" t="s">
        <v>60</v>
      </c>
      <c r="B5" s="41" t="s">
        <v>60</v>
      </c>
      <c r="C5" s="41" t="s">
        <v>60</v>
      </c>
      <c r="D5" s="41" t="s">
        <v>60</v>
      </c>
      <c r="E5" s="41" t="s">
        <v>60</v>
      </c>
      <c r="F5" s="42" t="s">
        <v>71</v>
      </c>
    </row>
    <row r="6" spans="1:6" x14ac:dyDescent="0.25">
      <c r="A6" s="41" t="s">
        <v>61</v>
      </c>
      <c r="B6" s="41" t="s">
        <v>61</v>
      </c>
      <c r="C6" s="41" t="s">
        <v>61</v>
      </c>
      <c r="D6" s="41" t="s">
        <v>61</v>
      </c>
      <c r="E6" s="41" t="s">
        <v>61</v>
      </c>
      <c r="F6" s="42" t="s">
        <v>72</v>
      </c>
    </row>
    <row r="7" spans="1:6" x14ac:dyDescent="0.25">
      <c r="A7" s="41" t="s">
        <v>62</v>
      </c>
      <c r="B7" s="41" t="s">
        <v>62</v>
      </c>
      <c r="C7" s="41" t="s">
        <v>62</v>
      </c>
      <c r="D7" s="41" t="s">
        <v>62</v>
      </c>
      <c r="E7" s="41" t="s">
        <v>62</v>
      </c>
      <c r="F7" s="42" t="s">
        <v>73</v>
      </c>
    </row>
    <row r="8" spans="1:6" x14ac:dyDescent="0.25">
      <c r="A8" s="41" t="s">
        <v>63</v>
      </c>
      <c r="B8" s="41" t="s">
        <v>63</v>
      </c>
      <c r="C8" s="41" t="s">
        <v>63</v>
      </c>
      <c r="D8" s="41" t="s">
        <v>63</v>
      </c>
      <c r="E8" s="41" t="s">
        <v>63</v>
      </c>
      <c r="F8" s="42" t="s">
        <v>74</v>
      </c>
    </row>
    <row r="9" spans="1:6" x14ac:dyDescent="0.25">
      <c r="A9" s="41" t="s">
        <v>64</v>
      </c>
      <c r="B9" s="41" t="s">
        <v>64</v>
      </c>
      <c r="C9" s="41" t="s">
        <v>64</v>
      </c>
      <c r="D9" s="41" t="s">
        <v>64</v>
      </c>
      <c r="E9" s="41" t="s">
        <v>64</v>
      </c>
      <c r="F9" s="42" t="s">
        <v>75</v>
      </c>
    </row>
    <row r="10" spans="1:6" x14ac:dyDescent="0.25">
      <c r="A10" s="41" t="s">
        <v>65</v>
      </c>
      <c r="B10" s="41" t="s">
        <v>65</v>
      </c>
      <c r="C10" s="41" t="s">
        <v>65</v>
      </c>
      <c r="D10" s="41" t="s">
        <v>65</v>
      </c>
      <c r="E10" s="41" t="s">
        <v>65</v>
      </c>
      <c r="F10" s="42" t="s">
        <v>76</v>
      </c>
    </row>
    <row r="11" spans="1:6" x14ac:dyDescent="0.25">
      <c r="B11" s="41" t="s">
        <v>66</v>
      </c>
      <c r="C11" s="41" t="s">
        <v>66</v>
      </c>
      <c r="D11" s="41" t="s">
        <v>66</v>
      </c>
      <c r="E11" s="41" t="s">
        <v>66</v>
      </c>
      <c r="F11" s="42"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7</vt:i4>
      </vt:variant>
    </vt:vector>
  </HeadingPairs>
  <TitlesOfParts>
    <vt:vector size="8" baseType="lpstr">
      <vt:lpstr>RVSS +actiVAR Calculations</vt:lpstr>
      <vt:lpstr>_options1</vt:lpstr>
      <vt:lpstr>_options2</vt:lpstr>
      <vt:lpstr>_options3</vt:lpstr>
      <vt:lpstr>_options4</vt:lpstr>
      <vt:lpstr>_options5</vt:lpstr>
      <vt:lpstr>_options6</vt:lpstr>
      <vt:lpstr>'RVSS +actiVAR Calculations'!Print_Area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Steciuk</dc:creator>
  <cp:lastModifiedBy>Paul Steciuk</cp:lastModifiedBy>
  <cp:lastPrinted>2015-03-31T20:59:31Z</cp:lastPrinted>
  <dcterms:created xsi:type="dcterms:W3CDTF">2014-04-10T13:54:36Z</dcterms:created>
  <dcterms:modified xsi:type="dcterms:W3CDTF">2015-09-03T03:09:04Z</dcterms:modified>
</cp:coreProperties>
</file>