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S:\Corporate Files\Website New\resource\"/>
    </mc:Choice>
  </mc:AlternateContent>
  <xr:revisionPtr revIDLastSave="0" documentId="13_ncr:1_{B5DEBCA9-A4D5-48C3-B79B-2CFE6296AC5C}" xr6:coauthVersionLast="40" xr6:coauthVersionMax="40" xr10:uidLastSave="{00000000-0000-0000-0000-000000000000}"/>
  <bookViews>
    <workbookView xWindow="28680" yWindow="-120" windowWidth="29040" windowHeight="15840" tabRatio="874" xr2:uid="{0D088A63-F1EF-466C-9834-F3558199E23F}"/>
  </bookViews>
  <sheets>
    <sheet name="Calculation for Shunt Reactor" sheetId="1" r:id="rId1"/>
    <sheet name="Recommendations" sheetId="6" r:id="rId2"/>
    <sheet name="Source &amp; Load Side Capacitance" sheetId="5" r:id="rId3"/>
    <sheet name="Circuit Breaker Chopping Number" sheetId="4" r:id="rId4"/>
    <sheet name="Breaker TRV &amp; RRRV Values" sheetId="3" r:id="rId5"/>
    <sheet name="Typical Shunt Reactor Data" sheetId="2" r:id="rId6"/>
    <sheet name="NEPSI's RC Snubber Literature" sheetId="7" r:id="rId7"/>
  </sheets>
  <definedNames>
    <definedName name="_xlnm.Print_Area" localSheetId="0">'Calculation for Shunt Reactor'!$B$1:$AR$77,'Calculation for Shunt Reactor'!$B$78:$AQ$104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58" i="1" l="1"/>
  <c r="AJ87" i="1" l="1"/>
  <c r="AJ92" i="1" s="1"/>
  <c r="AN92" i="1" s="1"/>
  <c r="AG57" i="1"/>
  <c r="Q91" i="1" s="1"/>
  <c r="Q92" i="1" s="1"/>
  <c r="AJ89" i="1" l="1"/>
  <c r="AN89" i="1" s="1"/>
  <c r="AG62" i="1"/>
  <c r="AK62" i="1" s="1"/>
  <c r="Q88" i="1"/>
  <c r="AG59" i="1"/>
  <c r="AK59" i="1" s="1"/>
  <c r="AJ88" i="1" l="1"/>
  <c r="AJ91" i="1"/>
  <c r="AJ93" i="1" s="1"/>
  <c r="AN93" i="1" s="1"/>
  <c r="U92" i="1"/>
  <c r="Q89" i="1"/>
  <c r="U89" i="1" s="1"/>
  <c r="AG63" i="1"/>
  <c r="AG60" i="1"/>
  <c r="AJ90" i="1" l="1"/>
  <c r="AN90" i="1" s="1"/>
  <c r="AJ94" i="1"/>
  <c r="AN94" i="1" s="1"/>
  <c r="AG65" i="1"/>
  <c r="AK65" i="1" s="1"/>
  <c r="AG64" i="1"/>
  <c r="AK64" i="1" s="1"/>
  <c r="AG61" i="1"/>
  <c r="AK61" i="1" s="1"/>
</calcChain>
</file>

<file path=xl/sharedStrings.xml><?xml version="1.0" encoding="utf-8"?>
<sst xmlns="http://schemas.openxmlformats.org/spreadsheetml/2006/main" count="111" uniqueCount="76">
  <si>
    <t>Northeast Power Systems, Inc.</t>
  </si>
  <si>
    <t xml:space="preserve">66 Carey Road, Queensbury, NY              </t>
  </si>
  <si>
    <t>Phone: (518) 792-4776   Fax: (518) 792-5767    www.nepsi.com</t>
  </si>
  <si>
    <t>Project Information</t>
  </si>
  <si>
    <t>Customer Name:</t>
  </si>
  <si>
    <t>Customer Name</t>
  </si>
  <si>
    <t>Project Name:</t>
  </si>
  <si>
    <t>Project Name</t>
  </si>
  <si>
    <t>Equipment Tag:</t>
  </si>
  <si>
    <t>Background Information</t>
  </si>
  <si>
    <t>Shunt Reactor &amp; System Data</t>
  </si>
  <si>
    <t>Equations:</t>
  </si>
  <si>
    <t>Chopping Current [A]*</t>
  </si>
  <si>
    <r>
      <t>Chopping Number [A/</t>
    </r>
    <r>
      <rPr>
        <sz val="11"/>
        <color theme="1"/>
        <rFont val="Calibri"/>
        <family val="2"/>
      </rPr>
      <t>√F]</t>
    </r>
  </si>
  <si>
    <t>Voltage Rating [KV]</t>
  </si>
  <si>
    <r>
      <t>Source Side Capacitance [</t>
    </r>
    <r>
      <rPr>
        <sz val="11"/>
        <color theme="1"/>
        <rFont val="Calibri"/>
        <family val="2"/>
      </rPr>
      <t>µ</t>
    </r>
    <r>
      <rPr>
        <sz val="11"/>
        <color theme="1"/>
        <rFont val="Calibri"/>
        <family val="2"/>
        <scheme val="minor"/>
      </rPr>
      <t>F]</t>
    </r>
  </si>
  <si>
    <r>
      <t>Load Side Capacitance [</t>
    </r>
    <r>
      <rPr>
        <sz val="11"/>
        <color theme="1"/>
        <rFont val="Calibri"/>
        <family val="2"/>
      </rPr>
      <t>µ</t>
    </r>
    <r>
      <rPr>
        <sz val="11"/>
        <color theme="1"/>
        <rFont val="Calibri"/>
        <family val="2"/>
        <scheme val="minor"/>
      </rPr>
      <t>F]</t>
    </r>
  </si>
  <si>
    <t>TRV [KV]</t>
  </si>
  <si>
    <r>
      <t>RRRV [KV/</t>
    </r>
    <r>
      <rPr>
        <sz val="11"/>
        <color theme="1"/>
        <rFont val="Calibri"/>
        <family val="2"/>
      </rPr>
      <t>µs]</t>
    </r>
  </si>
  <si>
    <r>
      <t>RRRV [KV/</t>
    </r>
    <r>
      <rPr>
        <sz val="11"/>
        <color theme="1"/>
        <rFont val="Calibri"/>
        <family val="2"/>
      </rPr>
      <t>µs]**</t>
    </r>
  </si>
  <si>
    <r>
      <t>RRRV [KV/</t>
    </r>
    <r>
      <rPr>
        <sz val="11"/>
        <color theme="1"/>
        <rFont val="Calibri"/>
        <family val="2"/>
      </rPr>
      <t>µs]</t>
    </r>
    <r>
      <rPr>
        <sz val="11"/>
        <color theme="1"/>
        <rFont val="Calibri"/>
        <family val="2"/>
        <scheme val="minor"/>
      </rPr>
      <t>***</t>
    </r>
  </si>
  <si>
    <t>Chopping Number</t>
  </si>
  <si>
    <t>Load Side Frequency [Hz]</t>
  </si>
  <si>
    <t>Reactor Inductance [H]</t>
  </si>
  <si>
    <t>Circuit Breaker BIL [KV]</t>
  </si>
  <si>
    <r>
      <t>Suppression Peak at Reactor k</t>
    </r>
    <r>
      <rPr>
        <vertAlign val="subscript"/>
        <sz val="11"/>
        <color theme="1"/>
        <rFont val="Calibri"/>
        <family val="2"/>
        <scheme val="minor"/>
      </rPr>
      <t>a</t>
    </r>
    <r>
      <rPr>
        <sz val="11"/>
        <color theme="1"/>
        <rFont val="Calibri"/>
        <family val="2"/>
        <scheme val="minor"/>
      </rPr>
      <t xml:space="preserve"> [KV]</t>
    </r>
  </si>
  <si>
    <t>RRRV [KV/µs]**</t>
  </si>
  <si>
    <t>Breaking units per pole [-]</t>
  </si>
  <si>
    <t>Source Frequency [Hz]</t>
  </si>
  <si>
    <t>TRV peak [KV]</t>
  </si>
  <si>
    <r>
      <t>Rated TRV peak value U</t>
    </r>
    <r>
      <rPr>
        <vertAlign val="subscript"/>
        <sz val="11"/>
        <color theme="1"/>
        <rFont val="Calibri"/>
        <family val="2"/>
        <scheme val="minor"/>
      </rPr>
      <t>c</t>
    </r>
    <r>
      <rPr>
        <sz val="11"/>
        <color theme="1"/>
        <rFont val="Calibri"/>
        <family val="2"/>
        <scheme val="minor"/>
      </rPr>
      <t xml:space="preserve"> [KV]</t>
    </r>
  </si>
  <si>
    <r>
      <t>Rated RRRV U</t>
    </r>
    <r>
      <rPr>
        <vertAlign val="subscript"/>
        <sz val="11"/>
        <color theme="1"/>
        <rFont val="Calibri"/>
        <family val="2"/>
        <scheme val="minor"/>
      </rPr>
      <t>c</t>
    </r>
    <r>
      <rPr>
        <sz val="11"/>
        <color theme="1"/>
        <rFont val="Calibri"/>
        <family val="2"/>
        <scheme val="minor"/>
      </rPr>
      <t>/t</t>
    </r>
    <r>
      <rPr>
        <vertAlign val="subscript"/>
        <sz val="11"/>
        <color theme="1"/>
        <rFont val="Calibri"/>
        <family val="2"/>
        <scheme val="minor"/>
      </rPr>
      <t>3</t>
    </r>
    <r>
      <rPr>
        <sz val="11"/>
        <color theme="1"/>
        <rFont val="Calibri"/>
        <family val="2"/>
        <scheme val="minor"/>
      </rPr>
      <t xml:space="preserve"> [KV/</t>
    </r>
    <r>
      <rPr>
        <sz val="11"/>
        <color theme="1"/>
        <rFont val="Calibri"/>
        <family val="2"/>
      </rPr>
      <t>μs]</t>
    </r>
  </si>
  <si>
    <t>Circuit Breaker Type</t>
  </si>
  <si>
    <t>Vacuum</t>
  </si>
  <si>
    <t>Circuit Breaker Types</t>
  </si>
  <si>
    <t>Minimum Oil</t>
  </si>
  <si>
    <t>Air Blast</t>
  </si>
  <si>
    <t>SF-6 Puffer</t>
  </si>
  <si>
    <t>SF-6 Self-Blast</t>
  </si>
  <si>
    <t>SF-6 Rot. Arc</t>
  </si>
  <si>
    <t>Arc Voltage [KV]</t>
  </si>
  <si>
    <t>Pass</t>
  </si>
  <si>
    <t>Fail. Mitigation necessary.</t>
  </si>
  <si>
    <t>Borderline result. Mitigation recommended.</t>
  </si>
  <si>
    <t>Voltage Rating [kV]</t>
  </si>
  <si>
    <t>Capacitance [pF/m]</t>
  </si>
  <si>
    <r>
      <t xml:space="preserve">Note: </t>
    </r>
    <r>
      <rPr>
        <sz val="11"/>
        <color theme="1"/>
        <rFont val="Calibri"/>
        <family val="2"/>
        <scheme val="minor"/>
      </rPr>
      <t>RRRV values remain unchanged for Surge Arrester only.</t>
    </r>
  </si>
  <si>
    <t>Tag Number</t>
  </si>
  <si>
    <r>
      <t>Equations - IEEE Std. C37.015-2017 - Guide for Application of Shunt Reactor Switching</t>
    </r>
    <r>
      <rPr>
        <b/>
        <vertAlign val="superscript"/>
        <sz val="16"/>
        <rFont val="Arial"/>
        <family val="2"/>
      </rPr>
      <t>1</t>
    </r>
  </si>
  <si>
    <t>Where:</t>
  </si>
  <si>
    <t xml:space="preserve"> </t>
  </si>
  <si>
    <t>Circuit Breaker Data</t>
  </si>
  <si>
    <t>Load Side
Data</t>
  </si>
  <si>
    <t>Source 
Data</t>
  </si>
  <si>
    <t>Results - No Over-Voltage Mitigation</t>
  </si>
  <si>
    <t>% of Breaker Rating</t>
  </si>
  <si>
    <t xml:space="preserve">Results - With Transient Over-Voltage Mitigation </t>
  </si>
  <si>
    <t>Typical Capacitance Values For Medium Voltage Cables</t>
  </si>
  <si>
    <t>Results</t>
  </si>
  <si>
    <r>
      <t>Snubber Capacitance [</t>
    </r>
    <r>
      <rPr>
        <b/>
        <sz val="11"/>
        <color theme="1"/>
        <rFont val="Calibri"/>
        <family val="2"/>
      </rPr>
      <t xml:space="preserve">µF]: </t>
    </r>
  </si>
  <si>
    <r>
      <t>Snubber Resistance [</t>
    </r>
    <r>
      <rPr>
        <b/>
        <sz val="11"/>
        <color theme="1"/>
        <rFont val="Calibri"/>
        <family val="2"/>
      </rPr>
      <t>Ω]:</t>
    </r>
  </si>
  <si>
    <t>Surge Arrester MCOV Rating [kV]:</t>
  </si>
  <si>
    <t>Lightning Arrester - Mitigation Performance Results</t>
  </si>
  <si>
    <t>RC Snubber - Mitigation Performance Results</t>
  </si>
  <si>
    <t>Recommendations - Overvoltage Mitigation, Reducing TRV &amp; RRRV</t>
  </si>
  <si>
    <t>Typical Values - Chopping Number and Current Chop</t>
  </si>
  <si>
    <t>IEEE Preferred Circuit Breaker Ratings</t>
  </si>
  <si>
    <t>Typical Shunt Reactor Data</t>
  </si>
  <si>
    <t>****Reactor Power Rating [KVAr]</t>
  </si>
  <si>
    <t>Ungrounded Reactor/XFMR</t>
  </si>
  <si>
    <t>Grounded Reactor/XFMR</t>
  </si>
  <si>
    <t>Shunt Reactor &amp; Transformer Switching Overvoltage Calculation
(RRRV &amp; TRV Calculation)</t>
  </si>
  <si>
    <t xml:space="preserve">Source and Load Side Capacitance - Explanation </t>
  </si>
  <si>
    <t xml:space="preserve">NEPSI's RC-Snubber Literature can also be found at: </t>
  </si>
  <si>
    <t>http://nepsi.com/products/rc-snubbers/</t>
  </si>
  <si>
    <t>Source Voltage Line-to-Line[KV]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</si>
</sst>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28"/>
      <color theme="1"/>
      <name val="Calibri"/>
      <family val="2"/>
      <scheme val="minor"/>
    </font>
    <font>
      <sz val="14"/>
      <color theme="1"/>
      <name val="Calibri"/>
      <family val="2"/>
      <scheme val="minor"/>
    </font>
    <font>
      <sz val="14"/>
      <name val="Arial"/>
      <family val="2"/>
    </font>
    <font>
      <b/>
      <sz val="20"/>
      <color theme="1"/>
      <name val="Calibri"/>
      <family val="2"/>
      <scheme val="minor"/>
    </font>
    <font>
      <sz val="12"/>
      <color theme="1"/>
      <name val="Calibri"/>
      <family val="2"/>
      <scheme val="minor"/>
    </font>
    <font>
      <sz val="8"/>
      <color theme="1"/>
      <name val="Calibri"/>
      <family val="2"/>
      <scheme val="minor"/>
    </font>
    <font>
      <b/>
      <sz val="16"/>
      <color theme="1"/>
      <name val="Calibri"/>
      <family val="2"/>
      <scheme val="minor"/>
    </font>
    <font>
      <b/>
      <sz val="16"/>
      <name val="Arial"/>
      <family val="2"/>
    </font>
    <font>
      <sz val="10"/>
      <name val="Arial"/>
      <family val="2"/>
    </font>
    <font>
      <b/>
      <sz val="11"/>
      <name val="Calibri"/>
      <family val="2"/>
      <scheme val="minor"/>
    </font>
    <font>
      <sz val="11"/>
      <color theme="1"/>
      <name val="Calibri"/>
      <family val="2"/>
    </font>
    <font>
      <vertAlign val="subscript"/>
      <sz val="11"/>
      <color theme="1"/>
      <name val="Calibri"/>
      <family val="2"/>
      <scheme val="minor"/>
    </font>
    <font>
      <sz val="11"/>
      <color rgb="FFFF0000"/>
      <name val="Calibri"/>
      <family val="2"/>
      <scheme val="minor"/>
    </font>
    <font>
      <sz val="11"/>
      <color theme="0"/>
      <name val="Calibri"/>
      <family val="2"/>
      <scheme val="minor"/>
    </font>
    <font>
      <b/>
      <sz val="12"/>
      <color theme="1"/>
      <name val="Calibri"/>
      <family val="2"/>
      <scheme val="minor"/>
    </font>
    <font>
      <b/>
      <vertAlign val="superscript"/>
      <sz val="16"/>
      <name val="Arial"/>
      <family val="2"/>
    </font>
    <font>
      <b/>
      <sz val="11"/>
      <color theme="1"/>
      <name val="Calibri"/>
      <family val="2"/>
    </font>
    <font>
      <b/>
      <sz val="14"/>
      <name val="Arial"/>
      <family val="2"/>
    </font>
    <font>
      <u/>
      <sz val="11"/>
      <color theme="10"/>
      <name val="Calibri"/>
      <family val="2"/>
      <scheme val="minor"/>
    </font>
  </fonts>
  <fills count="6">
    <fill>
      <patternFill patternType="none"/>
    </fill>
    <fill>
      <patternFill patternType="gray125"/>
    </fill>
    <fill>
      <patternFill patternType="solid">
        <fgColor rgb="FFFFFFCC"/>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s>
  <borders count="52">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rgb="FFB2B2B2"/>
      </left>
      <right style="thin">
        <color rgb="FFB2B2B2"/>
      </right>
      <top style="thin">
        <color indexed="64"/>
      </top>
      <bottom style="thin">
        <color rgb="FFB2B2B2"/>
      </bottom>
      <diagonal/>
    </border>
    <border>
      <left style="thin">
        <color rgb="FFB2B2B2"/>
      </left>
      <right style="thin">
        <color rgb="FFB2B2B2"/>
      </right>
      <top style="thin">
        <color rgb="FFB2B2B2"/>
      </top>
      <bottom/>
      <diagonal/>
    </border>
    <border>
      <left/>
      <right style="thin">
        <color rgb="FFB2B2B2"/>
      </right>
      <top style="thin">
        <color indexed="64"/>
      </top>
      <bottom/>
      <diagonal/>
    </border>
    <border>
      <left/>
      <right style="thin">
        <color rgb="FFB2B2B2"/>
      </right>
      <top/>
      <bottom/>
      <diagonal/>
    </border>
    <border>
      <left/>
      <right style="medium">
        <color indexed="64"/>
      </right>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rgb="FFB2B2B2"/>
      </left>
      <right/>
      <top/>
      <bottom/>
      <diagonal/>
    </border>
    <border>
      <left style="thin">
        <color rgb="FFB2B2B2"/>
      </left>
      <right/>
      <top style="thin">
        <color indexed="64"/>
      </top>
      <bottom style="thin">
        <color rgb="FFB2B2B2"/>
      </bottom>
      <diagonal/>
    </border>
    <border>
      <left/>
      <right/>
      <top style="thin">
        <color indexed="64"/>
      </top>
      <bottom style="thin">
        <color rgb="FFB2B2B2"/>
      </bottom>
      <diagonal/>
    </border>
    <border>
      <left/>
      <right style="thin">
        <color rgb="FFB2B2B2"/>
      </right>
      <top style="thin">
        <color indexed="64"/>
      </top>
      <bottom style="thin">
        <color rgb="FFB2B2B2"/>
      </bottom>
      <diagonal/>
    </border>
    <border>
      <left style="thin">
        <color rgb="FFB2B2B2"/>
      </left>
      <right/>
      <top/>
      <bottom style="medium">
        <color indexed="64"/>
      </bottom>
      <diagonal/>
    </border>
    <border>
      <left style="thin">
        <color rgb="FFB2B2B2"/>
      </left>
      <right/>
      <top style="medium">
        <color indexed="64"/>
      </top>
      <bottom/>
      <diagonal/>
    </border>
  </borders>
  <cellStyleXfs count="5">
    <xf numFmtId="0" fontId="0" fillId="0" borderId="0"/>
    <xf numFmtId="0" fontId="1" fillId="0" borderId="0"/>
    <xf numFmtId="0" fontId="1" fillId="2" borderId="1" applyNumberFormat="0" applyFont="0" applyAlignment="0" applyProtection="0"/>
    <xf numFmtId="9" fontId="1" fillId="0" borderId="0" applyFont="0" applyFill="0" applyBorder="0" applyAlignment="0" applyProtection="0"/>
    <xf numFmtId="0" fontId="21" fillId="0" borderId="0" applyNumberFormat="0" applyFill="0" applyBorder="0" applyAlignment="0" applyProtection="0"/>
  </cellStyleXfs>
  <cellXfs count="193">
    <xf numFmtId="0" fontId="0" fillId="0" borderId="0" xfId="0"/>
    <xf numFmtId="0" fontId="3" fillId="0" borderId="2" xfId="1" applyFont="1" applyBorder="1"/>
    <xf numFmtId="0" fontId="4" fillId="0" borderId="0" xfId="1" applyFont="1"/>
    <xf numFmtId="0" fontId="5" fillId="0" borderId="0" xfId="0" applyFont="1"/>
    <xf numFmtId="0" fontId="6" fillId="0" borderId="0" xfId="1" applyFont="1" applyAlignment="1">
      <alignment horizontal="center"/>
    </xf>
    <xf numFmtId="0" fontId="6" fillId="0" borderId="2" xfId="1" applyFont="1" applyBorder="1" applyAlignment="1">
      <alignment horizontal="center"/>
    </xf>
    <xf numFmtId="0" fontId="8" fillId="0" borderId="0" xfId="1" applyFont="1" applyAlignment="1">
      <alignment horizontal="left"/>
    </xf>
    <xf numFmtId="0" fontId="4" fillId="0" borderId="0" xfId="1" applyFont="1" applyAlignment="1">
      <alignment horizontal="right"/>
    </xf>
    <xf numFmtId="0" fontId="0" fillId="0" borderId="2" xfId="0" applyBorder="1"/>
    <xf numFmtId="0" fontId="10" fillId="0" borderId="0" xfId="0" applyFont="1"/>
    <xf numFmtId="0" fontId="12" fillId="0" borderId="0" xfId="0" applyFont="1"/>
    <xf numFmtId="0" fontId="2" fillId="0" borderId="0" xfId="0" applyFont="1"/>
    <xf numFmtId="0" fontId="11" fillId="0" borderId="0" xfId="0" applyFont="1"/>
    <xf numFmtId="0" fontId="0" fillId="0" borderId="0" xfId="2" applyFont="1" applyFill="1" applyBorder="1"/>
    <xf numFmtId="0" fontId="0" fillId="0" borderId="0" xfId="0" applyAlignment="1">
      <alignment horizontal="right"/>
    </xf>
    <xf numFmtId="0" fontId="0" fillId="0" borderId="0" xfId="0" applyAlignment="1">
      <alignment horizontal="center"/>
    </xf>
    <xf numFmtId="0" fontId="0" fillId="0" borderId="0" xfId="0" applyProtection="1">
      <protection locked="0"/>
    </xf>
    <xf numFmtId="0" fontId="0" fillId="0" borderId="2" xfId="0" applyBorder="1" applyProtection="1">
      <protection locked="0"/>
    </xf>
    <xf numFmtId="0" fontId="16" fillId="0" borderId="0" xfId="0" applyFont="1"/>
    <xf numFmtId="0" fontId="0" fillId="0" borderId="0" xfId="0" applyAlignment="1">
      <alignment vertical="center"/>
    </xf>
    <xf numFmtId="0" fontId="7" fillId="0" borderId="0" xfId="1" applyFont="1" applyAlignment="1">
      <alignment vertical="center"/>
    </xf>
    <xf numFmtId="0" fontId="2" fillId="0" borderId="8" xfId="1" applyFont="1" applyBorder="1"/>
    <xf numFmtId="0" fontId="2" fillId="0" borderId="8" xfId="1" applyFont="1" applyBorder="1" applyAlignment="1">
      <alignment wrapText="1"/>
    </xf>
    <xf numFmtId="0" fontId="0" fillId="0" borderId="0" xfId="0" applyAlignment="1">
      <alignment horizontal="right" wrapText="1"/>
    </xf>
    <xf numFmtId="0" fontId="0" fillId="0" borderId="0" xfId="0" applyAlignment="1">
      <alignment wrapText="1"/>
    </xf>
    <xf numFmtId="0" fontId="1" fillId="0" borderId="0" xfId="1"/>
    <xf numFmtId="0" fontId="2" fillId="0" borderId="0" xfId="0" applyFont="1" applyAlignment="1">
      <alignment horizontal="right"/>
    </xf>
    <xf numFmtId="0" fontId="0" fillId="0" borderId="7" xfId="0" applyBorder="1" applyAlignment="1">
      <alignment horizontal="right"/>
    </xf>
    <xf numFmtId="0" fontId="0" fillId="0" borderId="41" xfId="0" applyBorder="1"/>
    <xf numFmtId="0" fontId="2" fillId="0" borderId="41" xfId="0" applyFont="1" applyBorder="1" applyAlignment="1">
      <alignment vertical="center" wrapText="1"/>
    </xf>
    <xf numFmtId="0" fontId="0" fillId="0" borderId="45" xfId="0" applyBorder="1"/>
    <xf numFmtId="0" fontId="0" fillId="5" borderId="0" xfId="0" applyFill="1"/>
    <xf numFmtId="0" fontId="0" fillId="0" borderId="7" xfId="0" applyBorder="1"/>
    <xf numFmtId="0" fontId="2" fillId="0" borderId="0" xfId="0" applyFont="1" applyAlignment="1">
      <alignment wrapText="1"/>
    </xf>
    <xf numFmtId="0" fontId="0" fillId="0" borderId="50" xfId="2" applyFont="1" applyFill="1" applyBorder="1"/>
    <xf numFmtId="0" fontId="0" fillId="0" borderId="43" xfId="0" applyBorder="1"/>
    <xf numFmtId="0" fontId="21" fillId="0" borderId="0" xfId="4"/>
    <xf numFmtId="0" fontId="15" fillId="0" borderId="0" xfId="0" applyFont="1" applyAlignment="1">
      <alignment vertical="center"/>
    </xf>
    <xf numFmtId="0" fontId="0" fillId="0" borderId="7" xfId="0" applyBorder="1" applyAlignment="1">
      <alignment vertical="center"/>
    </xf>
    <xf numFmtId="0" fontId="17" fillId="0" borderId="2" xfId="1" applyFont="1" applyBorder="1" applyAlignment="1">
      <alignment horizontal="left"/>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4" borderId="1" xfId="2" applyFont="1" applyFill="1" applyAlignment="1">
      <alignment horizontal="right" vertical="center"/>
    </xf>
    <xf numFmtId="0" fontId="0" fillId="0" borderId="20" xfId="0" applyBorder="1" applyAlignment="1">
      <alignment horizontal="right" vertical="center"/>
    </xf>
    <xf numFmtId="0" fontId="0" fillId="0" borderId="21" xfId="0" applyBorder="1" applyAlignment="1">
      <alignment horizontal="right" vertical="center"/>
    </xf>
    <xf numFmtId="0" fontId="0" fillId="0" borderId="22" xfId="0" applyBorder="1" applyAlignment="1">
      <alignment horizontal="right" vertical="center"/>
    </xf>
    <xf numFmtId="0" fontId="0" fillId="4" borderId="27" xfId="2" applyFont="1" applyFill="1" applyBorder="1" applyAlignment="1">
      <alignment horizontal="right" vertical="center"/>
    </xf>
    <xf numFmtId="0" fontId="0" fillId="2" borderId="27" xfId="2" applyFont="1" applyBorder="1" applyAlignment="1" applyProtection="1">
      <alignment horizontal="center" vertical="center"/>
      <protection locked="0"/>
    </xf>
    <xf numFmtId="0" fontId="0" fillId="2" borderId="1" xfId="2" applyFont="1" applyAlignment="1" applyProtection="1">
      <alignment horizontal="center" vertical="center"/>
      <protection locked="0"/>
    </xf>
    <xf numFmtId="0" fontId="0" fillId="2" borderId="28" xfId="2" applyFont="1" applyBorder="1" applyAlignment="1" applyProtection="1">
      <alignment horizontal="center" vertical="center"/>
      <protection locked="0"/>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2" fontId="0" fillId="0" borderId="23" xfId="0" applyNumberFormat="1" applyBorder="1" applyAlignment="1">
      <alignment horizontal="center" vertical="center"/>
    </xf>
    <xf numFmtId="2" fontId="0" fillId="0" borderId="21" xfId="0" applyNumberFormat="1" applyBorder="1" applyAlignment="1">
      <alignment horizontal="center" vertical="center"/>
    </xf>
    <xf numFmtId="165" fontId="0" fillId="0" borderId="14" xfId="0" applyNumberFormat="1" applyBorder="1" applyAlignment="1">
      <alignment horizontal="center" vertical="center"/>
    </xf>
    <xf numFmtId="165" fontId="0" fillId="0" borderId="12" xfId="0" applyNumberFormat="1" applyBorder="1" applyAlignment="1">
      <alignment horizontal="center" vertical="center"/>
    </xf>
    <xf numFmtId="1" fontId="0" fillId="0" borderId="4" xfId="0" applyNumberFormat="1" applyBorder="1" applyAlignment="1">
      <alignment horizontal="center" vertical="center"/>
    </xf>
    <xf numFmtId="1" fontId="0" fillId="0" borderId="5" xfId="0" applyNumberFormat="1" applyBorder="1" applyAlignment="1">
      <alignment horizontal="center" vertical="center"/>
    </xf>
    <xf numFmtId="2" fontId="0" fillId="0" borderId="4" xfId="0" applyNumberFormat="1" applyBorder="1" applyAlignment="1">
      <alignment horizontal="center" vertical="center"/>
    </xf>
    <xf numFmtId="2" fontId="0" fillId="0" borderId="5" xfId="0" applyNumberFormat="1" applyBorder="1" applyAlignment="1">
      <alignment horizontal="center" vertical="center"/>
    </xf>
    <xf numFmtId="0" fontId="0" fillId="4" borderId="1" xfId="2" applyFont="1" applyFill="1" applyAlignment="1">
      <alignment horizontal="center" vertical="center"/>
    </xf>
    <xf numFmtId="0" fontId="7" fillId="2" borderId="1" xfId="2" applyFont="1" applyAlignment="1" applyProtection="1">
      <alignment vertical="center"/>
      <protection locked="0"/>
    </xf>
    <xf numFmtId="0" fontId="9" fillId="3" borderId="2" xfId="1" applyFont="1" applyFill="1" applyBorder="1" applyAlignment="1">
      <alignment vertical="center"/>
    </xf>
    <xf numFmtId="164" fontId="0" fillId="0" borderId="9" xfId="0" applyNumberFormat="1" applyBorder="1" applyAlignment="1">
      <alignment horizontal="center" vertical="center"/>
    </xf>
    <xf numFmtId="164" fontId="0" fillId="0" borderId="8" xfId="0" applyNumberFormat="1" applyBorder="1" applyAlignment="1">
      <alignment horizontal="center" vertical="center"/>
    </xf>
    <xf numFmtId="0" fontId="0" fillId="4" borderId="28" xfId="2" applyFont="1" applyFill="1" applyBorder="1" applyAlignment="1">
      <alignment horizontal="right" vertical="center"/>
    </xf>
    <xf numFmtId="1" fontId="0" fillId="0" borderId="9" xfId="0" applyNumberFormat="1" applyBorder="1" applyAlignment="1">
      <alignment horizontal="center"/>
    </xf>
    <xf numFmtId="1" fontId="0" fillId="0" borderId="8" xfId="0" applyNumberFormat="1" applyBorder="1" applyAlignment="1">
      <alignment horizontal="center"/>
    </xf>
    <xf numFmtId="1" fontId="0" fillId="0" borderId="10" xfId="0" applyNumberFormat="1" applyBorder="1" applyAlignment="1">
      <alignment horizontal="center"/>
    </xf>
    <xf numFmtId="0" fontId="0" fillId="0" borderId="9" xfId="0" applyBorder="1" applyAlignment="1">
      <alignment horizontal="right"/>
    </xf>
    <xf numFmtId="0" fontId="0" fillId="0" borderId="8" xfId="0" applyBorder="1" applyAlignment="1">
      <alignment horizontal="right"/>
    </xf>
    <xf numFmtId="0" fontId="0" fillId="0" borderId="10" xfId="0" applyBorder="1" applyAlignment="1">
      <alignment horizontal="right"/>
    </xf>
    <xf numFmtId="0" fontId="0" fillId="4" borderId="27" xfId="2" applyFont="1" applyFill="1" applyBorder="1" applyAlignment="1">
      <alignment horizontal="center" vertical="center"/>
    </xf>
    <xf numFmtId="0" fontId="0" fillId="4" borderId="48" xfId="2" applyFont="1" applyFill="1" applyBorder="1" applyAlignment="1">
      <alignment horizontal="center" vertical="center"/>
    </xf>
    <xf numFmtId="0" fontId="0" fillId="4" borderId="49" xfId="2" applyFont="1" applyFill="1" applyBorder="1" applyAlignment="1">
      <alignment horizontal="center" vertical="center"/>
    </xf>
    <xf numFmtId="165" fontId="0" fillId="0" borderId="23" xfId="0" applyNumberFormat="1" applyBorder="1" applyAlignment="1">
      <alignment horizontal="center" vertical="center"/>
    </xf>
    <xf numFmtId="165" fontId="0" fillId="0" borderId="21" xfId="0" applyNumberFormat="1" applyBorder="1" applyAlignment="1">
      <alignment horizontal="center" vertical="center"/>
    </xf>
    <xf numFmtId="165" fontId="0" fillId="0" borderId="22" xfId="0" applyNumberFormat="1" applyBorder="1" applyAlignment="1">
      <alignment horizontal="center" vertical="center"/>
    </xf>
    <xf numFmtId="0" fontId="0" fillId="0" borderId="34" xfId="0" applyBorder="1" applyAlignment="1">
      <alignment horizontal="right" vertical="center"/>
    </xf>
    <xf numFmtId="0" fontId="0" fillId="0" borderId="2" xfId="0" applyBorder="1" applyAlignment="1">
      <alignment horizontal="right" vertical="center"/>
    </xf>
    <xf numFmtId="0" fontId="0" fillId="0" borderId="35" xfId="0" applyBorder="1" applyAlignment="1">
      <alignment horizontal="right" vertical="center"/>
    </xf>
    <xf numFmtId="0" fontId="0" fillId="0" borderId="23" xfId="0" applyBorder="1" applyAlignment="1">
      <alignment horizontal="right" vertical="center"/>
    </xf>
    <xf numFmtId="0" fontId="0" fillId="0" borderId="34" xfId="0" applyBorder="1" applyAlignment="1">
      <alignment horizontal="center" vertical="center"/>
    </xf>
    <xf numFmtId="0" fontId="0" fillId="0" borderId="2" xfId="0" applyBorder="1" applyAlignment="1">
      <alignment horizontal="center" vertical="center"/>
    </xf>
    <xf numFmtId="0" fontId="0" fillId="0" borderId="35" xfId="0" applyBorder="1" applyAlignment="1">
      <alignment horizontal="center" vertical="center"/>
    </xf>
    <xf numFmtId="0" fontId="0" fillId="0" borderId="14" xfId="0" applyBorder="1" applyAlignment="1">
      <alignment horizontal="right"/>
    </xf>
    <xf numFmtId="0" fontId="0" fillId="0" borderId="12" xfId="0" applyBorder="1" applyAlignment="1">
      <alignment horizontal="right"/>
    </xf>
    <xf numFmtId="0" fontId="0" fillId="0" borderId="13" xfId="0" applyBorder="1" applyAlignment="1">
      <alignment horizontal="right"/>
    </xf>
    <xf numFmtId="0" fontId="0" fillId="0" borderId="4" xfId="0" applyBorder="1" applyAlignment="1">
      <alignment horizontal="right" vertical="center"/>
    </xf>
    <xf numFmtId="0" fontId="0" fillId="0" borderId="36" xfId="0" applyBorder="1" applyAlignment="1">
      <alignment horizontal="right" vertical="center"/>
    </xf>
    <xf numFmtId="0" fontId="0" fillId="0" borderId="37" xfId="0" applyBorder="1" applyAlignment="1">
      <alignment horizontal="right" vertical="center"/>
    </xf>
    <xf numFmtId="0" fontId="0" fillId="0" borderId="38" xfId="0" applyBorder="1" applyAlignment="1">
      <alignment horizontal="right" vertical="center"/>
    </xf>
    <xf numFmtId="0" fontId="0" fillId="0" borderId="34" xfId="0" applyBorder="1" applyAlignment="1">
      <alignment horizontal="right"/>
    </xf>
    <xf numFmtId="0" fontId="0" fillId="0" borderId="2" xfId="0" applyBorder="1" applyAlignment="1">
      <alignment horizontal="right"/>
    </xf>
    <xf numFmtId="0" fontId="0" fillId="0" borderId="35" xfId="0"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165" fontId="0" fillId="0" borderId="24" xfId="0" applyNumberFormat="1" applyBorder="1" applyAlignment="1">
      <alignment horizontal="center"/>
    </xf>
    <xf numFmtId="0" fontId="0" fillId="0" borderId="23" xfId="0" applyBorder="1" applyAlignment="1">
      <alignment horizontal="right"/>
    </xf>
    <xf numFmtId="0" fontId="0" fillId="0" borderId="21" xfId="0" applyBorder="1" applyAlignment="1">
      <alignment horizontal="right"/>
    </xf>
    <xf numFmtId="0" fontId="0" fillId="0" borderId="22" xfId="0" applyBorder="1" applyAlignment="1">
      <alignment horizontal="right"/>
    </xf>
    <xf numFmtId="0" fontId="13" fillId="0" borderId="34" xfId="0" applyFont="1" applyBorder="1" applyAlignment="1">
      <alignment horizontal="center"/>
    </xf>
    <xf numFmtId="0" fontId="13" fillId="0" borderId="2" xfId="0" applyFont="1" applyBorder="1" applyAlignment="1">
      <alignment horizontal="center"/>
    </xf>
    <xf numFmtId="0" fontId="13" fillId="0" borderId="35" xfId="0" applyFont="1" applyBorder="1" applyAlignment="1">
      <alignment horizontal="center"/>
    </xf>
    <xf numFmtId="165" fontId="0" fillId="0" borderId="23" xfId="0" applyNumberFormat="1" applyBorder="1" applyAlignment="1">
      <alignment horizontal="center"/>
    </xf>
    <xf numFmtId="165" fontId="0" fillId="0" borderId="21" xfId="0" applyNumberFormat="1" applyBorder="1" applyAlignment="1">
      <alignment horizontal="center"/>
    </xf>
    <xf numFmtId="165" fontId="0" fillId="0" borderId="22" xfId="0" applyNumberFormat="1" applyBorder="1" applyAlignment="1">
      <alignment horizontal="center"/>
    </xf>
    <xf numFmtId="0" fontId="10" fillId="3" borderId="2" xfId="0" applyFont="1" applyFill="1" applyBorder="1" applyAlignment="1">
      <alignment horizontal="left"/>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0" fillId="0" borderId="33" xfId="0" applyBorder="1" applyAlignment="1">
      <alignment horizontal="center"/>
    </xf>
    <xf numFmtId="1" fontId="0" fillId="0" borderId="14" xfId="0" applyNumberFormat="1" applyBorder="1" applyAlignment="1">
      <alignment horizontal="center"/>
    </xf>
    <xf numFmtId="1" fontId="0" fillId="0" borderId="12" xfId="0" applyNumberFormat="1" applyBorder="1" applyAlignment="1">
      <alignment horizontal="center"/>
    </xf>
    <xf numFmtId="1" fontId="0" fillId="0" borderId="13" xfId="0" applyNumberFormat="1" applyBorder="1" applyAlignment="1">
      <alignment horizontal="center"/>
    </xf>
    <xf numFmtId="0" fontId="7" fillId="0" borderId="0" xfId="1" applyFont="1" applyAlignment="1">
      <alignment horizontal="right" vertical="center"/>
    </xf>
    <xf numFmtId="0" fontId="7" fillId="2" borderId="1" xfId="2" applyFont="1" applyAlignment="1" applyProtection="1">
      <alignment horizontal="left" vertical="center"/>
      <protection locked="0"/>
    </xf>
    <xf numFmtId="0" fontId="10" fillId="3" borderId="2" xfId="0" applyFont="1" applyFill="1" applyBorder="1" applyAlignment="1">
      <alignment horizontal="left" vertical="center"/>
    </xf>
    <xf numFmtId="0" fontId="2" fillId="0" borderId="8"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0" xfId="1" applyFont="1" applyAlignment="1">
      <alignment horizontal="center" vertical="center" wrapText="1"/>
    </xf>
    <xf numFmtId="0" fontId="2" fillId="0" borderId="30" xfId="1"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wrapText="1"/>
    </xf>
    <xf numFmtId="0" fontId="2" fillId="0" borderId="2" xfId="0" applyFont="1" applyBorder="1" applyAlignment="1">
      <alignment horizontal="center" wrapText="1"/>
    </xf>
    <xf numFmtId="166" fontId="0" fillId="0" borderId="15" xfId="3" applyNumberFormat="1" applyFont="1" applyBorder="1" applyAlignment="1">
      <alignment horizontal="center" vertical="center"/>
    </xf>
    <xf numFmtId="166" fontId="0" fillId="0" borderId="16" xfId="3" applyNumberFormat="1" applyFont="1" applyBorder="1" applyAlignment="1">
      <alignment horizontal="center" vertical="center"/>
    </xf>
    <xf numFmtId="166" fontId="0" fillId="0" borderId="23" xfId="3" applyNumberFormat="1" applyFont="1" applyBorder="1" applyAlignment="1">
      <alignment horizontal="center" vertical="center"/>
    </xf>
    <xf numFmtId="166" fontId="0" fillId="0" borderId="21" xfId="3" applyNumberFormat="1" applyFont="1" applyBorder="1" applyAlignment="1">
      <alignment horizontal="center" vertical="center"/>
    </xf>
    <xf numFmtId="166" fontId="0" fillId="0" borderId="26" xfId="3" applyNumberFormat="1" applyFont="1" applyBorder="1" applyAlignment="1">
      <alignment horizontal="center" vertical="center"/>
    </xf>
    <xf numFmtId="166" fontId="0" fillId="0" borderId="3" xfId="3" applyNumberFormat="1" applyFont="1" applyBorder="1" applyAlignment="1">
      <alignment horizontal="center" vertical="center"/>
    </xf>
    <xf numFmtId="166" fontId="0" fillId="0" borderId="19" xfId="3" applyNumberFormat="1" applyFont="1" applyBorder="1" applyAlignment="1">
      <alignment horizontal="center" vertical="center"/>
    </xf>
    <xf numFmtId="166" fontId="0" fillId="0" borderId="24" xfId="3" applyNumberFormat="1" applyFont="1" applyBorder="1" applyAlignment="1">
      <alignment horizontal="center" vertical="center"/>
    </xf>
    <xf numFmtId="166" fontId="0" fillId="0" borderId="25" xfId="3" applyNumberFormat="1" applyFont="1"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2" fillId="0" borderId="0" xfId="1" applyFont="1" applyAlignment="1">
      <alignment horizontal="center"/>
    </xf>
    <xf numFmtId="0" fontId="2" fillId="0" borderId="2" xfId="1" applyFont="1" applyBorder="1" applyAlignment="1">
      <alignment horizontal="center"/>
    </xf>
    <xf numFmtId="0" fontId="0" fillId="2" borderId="47" xfId="2" applyFont="1" applyBorder="1" applyAlignment="1" applyProtection="1">
      <alignment horizontal="center" vertical="center"/>
      <protection locked="0"/>
    </xf>
    <xf numFmtId="0" fontId="0" fillId="2" borderId="48" xfId="2" applyFont="1" applyBorder="1" applyAlignment="1" applyProtection="1">
      <alignment horizontal="center" vertical="center"/>
      <protection locked="0"/>
    </xf>
    <xf numFmtId="0" fontId="0" fillId="2" borderId="49" xfId="2" applyFont="1" applyBorder="1" applyAlignment="1" applyProtection="1">
      <alignment horizontal="center" vertical="center"/>
      <protection locked="0"/>
    </xf>
    <xf numFmtId="0" fontId="0" fillId="0" borderId="44" xfId="0" applyBorder="1" applyAlignment="1">
      <alignment horizontal="center"/>
    </xf>
    <xf numFmtId="0" fontId="0" fillId="0" borderId="15" xfId="0" applyBorder="1" applyAlignment="1">
      <alignment horizontal="center"/>
    </xf>
    <xf numFmtId="2" fontId="0" fillId="0" borderId="23" xfId="0" applyNumberFormat="1" applyBorder="1" applyAlignment="1">
      <alignment horizontal="center"/>
    </xf>
    <xf numFmtId="2" fontId="0" fillId="0" borderId="21" xfId="0" applyNumberFormat="1" applyBorder="1" applyAlignment="1">
      <alignment horizontal="center"/>
    </xf>
    <xf numFmtId="2" fontId="0" fillId="0" borderId="22" xfId="0" applyNumberFormat="1" applyBorder="1" applyAlignment="1">
      <alignment horizontal="center"/>
    </xf>
    <xf numFmtId="2" fontId="0" fillId="0" borderId="4" xfId="0" applyNumberFormat="1" applyBorder="1" applyAlignment="1">
      <alignment horizontal="center"/>
    </xf>
    <xf numFmtId="2" fontId="0" fillId="0" borderId="5" xfId="0" applyNumberFormat="1" applyBorder="1" applyAlignment="1">
      <alignment horizontal="center"/>
    </xf>
    <xf numFmtId="2" fontId="0" fillId="0" borderId="6" xfId="0" applyNumberFormat="1" applyBorder="1" applyAlignment="1">
      <alignment horizontal="center"/>
    </xf>
    <xf numFmtId="165" fontId="0" fillId="0" borderId="4" xfId="0" applyNumberFormat="1" applyBorder="1" applyAlignment="1">
      <alignment horizontal="center"/>
    </xf>
    <xf numFmtId="165" fontId="0" fillId="0" borderId="5" xfId="0" applyNumberFormat="1" applyBorder="1" applyAlignment="1">
      <alignment horizontal="center"/>
    </xf>
    <xf numFmtId="165" fontId="0" fillId="0" borderId="6" xfId="0" applyNumberFormat="1" applyBorder="1" applyAlignment="1">
      <alignment horizontal="center"/>
    </xf>
    <xf numFmtId="2" fontId="0" fillId="0" borderId="36" xfId="0" applyNumberFormat="1" applyBorder="1" applyAlignment="1">
      <alignment horizontal="center" vertical="center"/>
    </xf>
    <xf numFmtId="2" fontId="0" fillId="0" borderId="37" xfId="0" applyNumberFormat="1" applyBorder="1" applyAlignment="1">
      <alignment horizontal="center" vertical="center"/>
    </xf>
    <xf numFmtId="2" fontId="0" fillId="0" borderId="38" xfId="0" applyNumberFormat="1" applyBorder="1" applyAlignment="1">
      <alignment horizontal="center" vertical="center"/>
    </xf>
    <xf numFmtId="1" fontId="0" fillId="0" borderId="34" xfId="0" applyNumberFormat="1" applyBorder="1" applyAlignment="1">
      <alignment horizontal="center"/>
    </xf>
    <xf numFmtId="1" fontId="0" fillId="0" borderId="2" xfId="0" applyNumberFormat="1" applyBorder="1" applyAlignment="1">
      <alignment horizontal="center"/>
    </xf>
    <xf numFmtId="1" fontId="0" fillId="0" borderId="35" xfId="0" applyNumberFormat="1" applyBorder="1" applyAlignment="1">
      <alignment horizontal="center"/>
    </xf>
    <xf numFmtId="0" fontId="6" fillId="3" borderId="0" xfId="1" applyFont="1" applyFill="1" applyAlignment="1">
      <alignment horizontal="left" vertical="center" wrapText="1"/>
    </xf>
    <xf numFmtId="0" fontId="2" fillId="0" borderId="0" xfId="0" applyFont="1" applyAlignment="1">
      <alignment horizontal="right" vertical="center"/>
    </xf>
    <xf numFmtId="0" fontId="2" fillId="0" borderId="30" xfId="0" applyFont="1" applyBorder="1" applyAlignment="1">
      <alignment horizontal="right" vertical="center"/>
    </xf>
    <xf numFmtId="0" fontId="2" fillId="0" borderId="46"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39" xfId="0" applyFont="1" applyBorder="1" applyAlignment="1">
      <alignment horizontal="center" vertical="center" wrapText="1"/>
    </xf>
    <xf numFmtId="0" fontId="20" fillId="3" borderId="2" xfId="0" applyFont="1" applyFill="1" applyBorder="1" applyAlignment="1">
      <alignment horizontal="center" vertical="center"/>
    </xf>
    <xf numFmtId="0" fontId="0" fillId="0" borderId="9" xfId="0" applyBorder="1" applyAlignment="1">
      <alignment horizontal="right" vertical="center"/>
    </xf>
    <xf numFmtId="0" fontId="0" fillId="0" borderId="8" xfId="0" applyBorder="1" applyAlignment="1">
      <alignment horizontal="right" vertical="center"/>
    </xf>
    <xf numFmtId="0" fontId="0" fillId="0" borderId="10" xfId="0" applyBorder="1" applyAlignment="1">
      <alignment horizontal="right" vertical="center"/>
    </xf>
    <xf numFmtId="0" fontId="2" fillId="0" borderId="41" xfId="0" applyFont="1" applyBorder="1" applyAlignment="1">
      <alignment horizontal="center" wrapText="1"/>
    </xf>
    <xf numFmtId="165" fontId="0" fillId="0" borderId="24" xfId="0" applyNumberFormat="1" applyBorder="1" applyAlignment="1">
      <alignment horizontal="center" vertical="center"/>
    </xf>
    <xf numFmtId="165" fontId="0" fillId="0" borderId="3" xfId="0" applyNumberFormat="1" applyBorder="1" applyAlignment="1">
      <alignment horizontal="center"/>
    </xf>
    <xf numFmtId="165" fontId="0" fillId="0" borderId="32" xfId="0" applyNumberFormat="1" applyBorder="1" applyAlignment="1">
      <alignment horizontal="center" vertical="center"/>
    </xf>
    <xf numFmtId="0" fontId="2" fillId="0" borderId="2" xfId="0" applyFont="1" applyBorder="1" applyAlignment="1">
      <alignment horizontal="center"/>
    </xf>
    <xf numFmtId="0" fontId="0" fillId="0" borderId="2" xfId="0" applyBorder="1" applyAlignment="1">
      <alignment horizontal="center"/>
    </xf>
    <xf numFmtId="0" fontId="6" fillId="3" borderId="0" xfId="1" applyFont="1" applyFill="1"/>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5">
    <cellStyle name="Hyperlink" xfId="4" builtinId="8"/>
    <cellStyle name="Normal" xfId="0" builtinId="0"/>
    <cellStyle name="Normal 2" xfId="1" xr:uid="{EF52FFE8-5BD0-415F-8F2E-225C125B7D86}"/>
    <cellStyle name="Note 2" xfId="2" xr:uid="{DB4389BD-4BE1-4768-9352-79ED596E417E}"/>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tmp"/><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www.nepsi.com" TargetMode="Externa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nepsi.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www.nepsi.com" TargetMode="External"/><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http://www.nepsi.com" TargetMode="External"/><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nepsi.com" TargetMode="External"/><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nepsi.com" TargetMode="External"/><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5.tmp"/><Relationship Id="rId2" Type="http://schemas.openxmlformats.org/officeDocument/2006/relationships/image" Target="../media/image14.tmp"/><Relationship Id="rId1" Type="http://schemas.openxmlformats.org/officeDocument/2006/relationships/image" Target="../media/image13.tmp"/><Relationship Id="rId4" Type="http://schemas.openxmlformats.org/officeDocument/2006/relationships/image" Target="../media/image16.tmp"/></Relationships>
</file>

<file path=xl/drawings/drawing1.xml><?xml version="1.0" encoding="utf-8"?>
<xdr:wsDr xmlns:xdr="http://schemas.openxmlformats.org/drawingml/2006/spreadsheetDrawing" xmlns:a="http://schemas.openxmlformats.org/drawingml/2006/main">
  <xdr:twoCellAnchor>
    <xdr:from>
      <xdr:col>0</xdr:col>
      <xdr:colOff>175178</xdr:colOff>
      <xdr:row>33</xdr:row>
      <xdr:rowOff>50937</xdr:rowOff>
    </xdr:from>
    <xdr:to>
      <xdr:col>42</xdr:col>
      <xdr:colOff>209551</xdr:colOff>
      <xdr:row>39</xdr:row>
      <xdr:rowOff>8282</xdr:rowOff>
    </xdr:to>
    <xdr:sp macro="" textlink="">
      <xdr:nvSpPr>
        <xdr:cNvPr id="5" name="TextBox 4">
          <a:extLst>
            <a:ext uri="{FF2B5EF4-FFF2-40B4-BE49-F238E27FC236}">
              <a16:creationId xmlns:a16="http://schemas.microsoft.com/office/drawing/2014/main" id="{439FC1D0-6D38-4941-9606-5D537523EF26}"/>
            </a:ext>
          </a:extLst>
        </xdr:cNvPr>
        <xdr:cNvSpPr txBox="1"/>
      </xdr:nvSpPr>
      <xdr:spPr>
        <a:xfrm>
          <a:off x="175178" y="6453394"/>
          <a:ext cx="9170090" cy="14564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This calculation method requires breaker data as well as system data as shown in the diagram above. </a:t>
          </a:r>
          <a:r>
            <a:rPr lang="en-US" sz="1100">
              <a:solidFill>
                <a:schemeClr val="dk1"/>
              </a:solidFill>
              <a:effectLst/>
              <a:latin typeface="+mn-lt"/>
              <a:ea typeface="+mn-ea"/>
              <a:cs typeface="+mn-cs"/>
            </a:rPr>
            <a:t>The circuit diagram shown is a single-phase</a:t>
          </a:r>
          <a:r>
            <a:rPr lang="en-US" sz="1100" baseline="0">
              <a:solidFill>
                <a:schemeClr val="dk1"/>
              </a:solidFill>
              <a:effectLst/>
              <a:latin typeface="+mn-lt"/>
              <a:ea typeface="+mn-ea"/>
              <a:cs typeface="+mn-cs"/>
            </a:rPr>
            <a:t> equivalent circuit for the first-pole-to-clear, which presents the highest TRV values. </a:t>
          </a:r>
          <a:endParaRPr lang="en-US">
            <a:effectLst/>
          </a:endParaRPr>
        </a:p>
        <a:p>
          <a:pPr algn="just"/>
          <a:endParaRPr lang="en-US" sz="1100" baseline="0">
            <a:solidFill>
              <a:schemeClr val="dk1"/>
            </a:solidFill>
            <a:effectLst/>
            <a:latin typeface="+mn-lt"/>
            <a:ea typeface="+mn-ea"/>
            <a:cs typeface="+mn-cs"/>
          </a:endParaRPr>
        </a:p>
        <a:p>
          <a:pPr algn="just"/>
          <a:r>
            <a:rPr lang="en-US" sz="1100" baseline="0">
              <a:solidFill>
                <a:schemeClr val="dk1"/>
              </a:solidFill>
              <a:effectLst/>
              <a:latin typeface="+mn-lt"/>
              <a:ea typeface="+mn-ea"/>
              <a:cs typeface="+mn-cs"/>
            </a:rPr>
            <a:t>The right side of the  circuit diagram represents the load side of the breaker, where the energy trapped in the shunt reactor or transformer inductance (L</a:t>
          </a:r>
          <a:r>
            <a:rPr lang="en-US" sz="1100" baseline="-25000">
              <a:solidFill>
                <a:schemeClr val="dk1"/>
              </a:solidFill>
              <a:effectLst/>
              <a:latin typeface="+mn-lt"/>
              <a:ea typeface="+mn-ea"/>
              <a:cs typeface="+mn-cs"/>
            </a:rPr>
            <a:t>b</a:t>
          </a:r>
          <a:r>
            <a:rPr lang="en-US" sz="1100" baseline="0">
              <a:solidFill>
                <a:schemeClr val="dk1"/>
              </a:solidFill>
              <a:effectLst/>
              <a:latin typeface="+mn-lt"/>
              <a:ea typeface="+mn-ea"/>
              <a:cs typeface="+mn-cs"/>
            </a:rPr>
            <a:t> and L) and the parallel capacitance (C</a:t>
          </a:r>
          <a:r>
            <a:rPr lang="en-US" sz="1100" baseline="-25000">
              <a:solidFill>
                <a:schemeClr val="dk1"/>
              </a:solidFill>
              <a:effectLst/>
              <a:latin typeface="+mn-lt"/>
              <a:ea typeface="+mn-ea"/>
              <a:cs typeface="+mn-cs"/>
            </a:rPr>
            <a:t>L</a:t>
          </a:r>
          <a:r>
            <a:rPr lang="en-US" sz="1100" baseline="0">
              <a:solidFill>
                <a:schemeClr val="dk1"/>
              </a:solidFill>
              <a:effectLst/>
              <a:latin typeface="+mn-lt"/>
              <a:ea typeface="+mn-ea"/>
              <a:cs typeface="+mn-cs"/>
            </a:rPr>
            <a:t>) oscillate after current chopping.</a:t>
          </a:r>
          <a:r>
            <a:rPr lang="en-US" sz="1100" baseline="0"/>
            <a:t> The circuit breaker may not successfully interrupt if its rated values for TRV and RRRV are exceeded, causing other oscillation modes, such as the first parallel, second parallel, and main circuit modes. These modes have higher frequencies than the load side mode, and can result in much higher TRV and RRRV values. </a:t>
          </a:r>
          <a:endParaRPr lang="en-US" sz="1100"/>
        </a:p>
      </xdr:txBody>
    </xdr:sp>
    <xdr:clientData/>
  </xdr:twoCellAnchor>
  <xdr:twoCellAnchor>
    <xdr:from>
      <xdr:col>26</xdr:col>
      <xdr:colOff>84045</xdr:colOff>
      <xdr:row>14</xdr:row>
      <xdr:rowOff>67234</xdr:rowOff>
    </xdr:from>
    <xdr:to>
      <xdr:col>38</xdr:col>
      <xdr:colOff>1</xdr:colOff>
      <xdr:row>16</xdr:row>
      <xdr:rowOff>39220</xdr:rowOff>
    </xdr:to>
    <xdr:sp macro="" textlink="">
      <xdr:nvSpPr>
        <xdr:cNvPr id="2" name="TextBox 1">
          <a:extLst>
            <a:ext uri="{FF2B5EF4-FFF2-40B4-BE49-F238E27FC236}">
              <a16:creationId xmlns:a16="http://schemas.microsoft.com/office/drawing/2014/main" id="{EC8A4141-8C18-425C-B39B-2B4019B76868}"/>
            </a:ext>
          </a:extLst>
        </xdr:cNvPr>
        <xdr:cNvSpPr txBox="1"/>
      </xdr:nvSpPr>
      <xdr:spPr>
        <a:xfrm>
          <a:off x="6202457" y="3176867"/>
          <a:ext cx="2739838" cy="2745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tx2"/>
              </a:solidFill>
            </a:rPr>
            <a:t>Circuit Diagram - Single</a:t>
          </a:r>
          <a:r>
            <a:rPr lang="en-US" sz="1100" b="1" baseline="0">
              <a:solidFill>
                <a:schemeClr val="tx2"/>
              </a:solidFill>
            </a:rPr>
            <a:t> Phase Equivalent</a:t>
          </a:r>
          <a:endParaRPr lang="en-US" sz="1100" b="1">
            <a:solidFill>
              <a:schemeClr val="tx2"/>
            </a:solidFill>
          </a:endParaRPr>
        </a:p>
      </xdr:txBody>
    </xdr:sp>
    <xdr:clientData/>
  </xdr:twoCellAnchor>
  <xdr:twoCellAnchor editAs="oneCell">
    <xdr:from>
      <xdr:col>34</xdr:col>
      <xdr:colOff>81643</xdr:colOff>
      <xdr:row>1</xdr:row>
      <xdr:rowOff>28575</xdr:rowOff>
    </xdr:from>
    <xdr:to>
      <xdr:col>42</xdr:col>
      <xdr:colOff>208800</xdr:colOff>
      <xdr:row>3</xdr:row>
      <xdr:rowOff>425794</xdr:rowOff>
    </xdr:to>
    <xdr:pic>
      <xdr:nvPicPr>
        <xdr:cNvPr id="8" name="Picture 7">
          <a:hlinkClick xmlns:r="http://schemas.openxmlformats.org/officeDocument/2006/relationships" r:id="rId1"/>
          <a:extLst>
            <a:ext uri="{FF2B5EF4-FFF2-40B4-BE49-F238E27FC236}">
              <a16:creationId xmlns:a16="http://schemas.microsoft.com/office/drawing/2014/main" id="{33849345-C112-4E0B-B2FA-A0DC601763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83929" y="28575"/>
          <a:ext cx="1868871" cy="737398"/>
        </a:xfrm>
        <a:prstGeom prst="rect">
          <a:avLst/>
        </a:prstGeom>
      </xdr:spPr>
    </xdr:pic>
    <xdr:clientData/>
  </xdr:twoCellAnchor>
  <xdr:twoCellAnchor>
    <xdr:from>
      <xdr:col>0</xdr:col>
      <xdr:colOff>200026</xdr:colOff>
      <xdr:row>14</xdr:row>
      <xdr:rowOff>19050</xdr:rowOff>
    </xdr:from>
    <xdr:to>
      <xdr:col>19</xdr:col>
      <xdr:colOff>85725</xdr:colOff>
      <xdr:row>33</xdr:row>
      <xdr:rowOff>99391</xdr:rowOff>
    </xdr:to>
    <xdr:sp macro="" textlink="">
      <xdr:nvSpPr>
        <xdr:cNvPr id="11" name="TextBox 10">
          <a:extLst>
            <a:ext uri="{FF2B5EF4-FFF2-40B4-BE49-F238E27FC236}">
              <a16:creationId xmlns:a16="http://schemas.microsoft.com/office/drawing/2014/main" id="{53FC7C2D-79B0-470A-A60D-7CB111AD20D6}"/>
            </a:ext>
          </a:extLst>
        </xdr:cNvPr>
        <xdr:cNvSpPr txBox="1"/>
      </xdr:nvSpPr>
      <xdr:spPr>
        <a:xfrm>
          <a:off x="200026" y="3588854"/>
          <a:ext cx="3977308" cy="2912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US" sz="1100"/>
            <a:t>This spreadsheet</a:t>
          </a:r>
          <a:r>
            <a:rPr lang="en-US" sz="1100" baseline="0"/>
            <a:t> calculates the transient recovery voltage (TRV) and rate of rise of recovery voltage (RRRV) associated with shunt reactor switching and transformer switching (or any other type of inductive switching) with single interrupter devices. This spreadsheet is applicable for vacuum and SF6 circuit breakers at voltages of 52KV and below. TRV and RRRV are calculated for circuits with (RC Snubbers, Surge Capacitors, Lightning Arresters) and without transient over-voltage mitigation. Calculations utilize the "chopping number approach" as presented in IEEE Std. C37.015-2017 - </a:t>
          </a:r>
          <a:r>
            <a:rPr lang="en-US" sz="1100" i="1" baseline="0"/>
            <a:t>Guide for the application of shunt reactor switching</a:t>
          </a:r>
          <a:r>
            <a:rPr lang="en-US" sz="1100" baseline="0"/>
            <a:t>, which requires the reactor's circuit breaker chopping current and the total capacitance seen from the circuit breaker.  The calculation methods employed in C37.015 are assumed to  apply to transformer switching as well, where the inductance of the reactor is exchanged for the magnetizing and leakage inductance of the transformer.</a:t>
          </a:r>
        </a:p>
      </xdr:txBody>
    </xdr:sp>
    <xdr:clientData/>
  </xdr:twoCellAnchor>
  <xdr:oneCellAnchor>
    <xdr:from>
      <xdr:col>1</xdr:col>
      <xdr:colOff>4762</xdr:colOff>
      <xdr:row>42</xdr:row>
      <xdr:rowOff>23812</xdr:rowOff>
    </xdr:from>
    <xdr:ext cx="927690" cy="204993"/>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028C52D3-D6BD-4845-AE6B-6E2D56DF6008}"/>
                </a:ext>
              </a:extLst>
            </xdr:cNvPr>
            <xdr:cNvSpPr txBox="1"/>
          </xdr:nvSpPr>
          <xdr:spPr>
            <a:xfrm>
              <a:off x="223837" y="5748337"/>
              <a:ext cx="927690" cy="2049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ea typeface="Cambria Math" panose="02040503050406030204" pitchFamily="18" charset="0"/>
                          </a:rPr>
                        </m:ctrlPr>
                      </m:sSubPr>
                      <m:e>
                        <m:r>
                          <a:rPr lang="en-US" sz="1100" b="0" i="1">
                            <a:latin typeface="Cambria Math" panose="02040503050406030204" pitchFamily="18" charset="0"/>
                            <a:ea typeface="Cambria Math" panose="02040503050406030204" pitchFamily="18" charset="0"/>
                          </a:rPr>
                          <m:t>𝑖</m:t>
                        </m:r>
                      </m:e>
                      <m:sub>
                        <m:r>
                          <a:rPr lang="en-US" sz="1100" b="0" i="1">
                            <a:latin typeface="Cambria Math" panose="02040503050406030204" pitchFamily="18" charset="0"/>
                            <a:ea typeface="Cambria Math" panose="02040503050406030204" pitchFamily="18" charset="0"/>
                          </a:rPr>
                          <m:t>𝑐</m:t>
                        </m:r>
                      </m:sub>
                    </m:sSub>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𝜆</m:t>
                    </m:r>
                    <m:rad>
                      <m:radPr>
                        <m:degHide m:val="on"/>
                        <m:ctrlPr>
                          <a:rPr lang="en-US" sz="1100" b="0" i="1">
                            <a:latin typeface="Cambria Math" panose="02040503050406030204" pitchFamily="18" charset="0"/>
                            <a:ea typeface="Cambria Math" panose="02040503050406030204" pitchFamily="18" charset="0"/>
                          </a:rPr>
                        </m:ctrlPr>
                      </m:radPr>
                      <m:deg/>
                      <m:e>
                        <m:r>
                          <a:rPr lang="en-US" sz="1100" b="0" i="1">
                            <a:latin typeface="Cambria Math" panose="02040503050406030204" pitchFamily="18" charset="0"/>
                            <a:ea typeface="Cambria Math" panose="02040503050406030204" pitchFamily="18" charset="0"/>
                          </a:rPr>
                          <m:t>𝑁</m:t>
                        </m:r>
                        <m:sSub>
                          <m:sSubPr>
                            <m:ctrlPr>
                              <a:rPr lang="en-US" sz="1100" b="0" i="1">
                                <a:latin typeface="Cambria Math" panose="02040503050406030204" pitchFamily="18" charset="0"/>
                                <a:ea typeface="Cambria Math" panose="02040503050406030204" pitchFamily="18" charset="0"/>
                              </a:rPr>
                            </m:ctrlPr>
                          </m:sSubPr>
                          <m:e>
                            <m:r>
                              <a:rPr lang="en-US" sz="1100" b="0" i="1">
                                <a:latin typeface="Cambria Math" panose="02040503050406030204" pitchFamily="18" charset="0"/>
                                <a:ea typeface="Cambria Math" panose="02040503050406030204" pitchFamily="18" charset="0"/>
                              </a:rPr>
                              <m:t>𝐶</m:t>
                            </m:r>
                          </m:e>
                          <m:sub>
                            <m:r>
                              <a:rPr lang="en-US" sz="1100" b="0" i="1">
                                <a:latin typeface="Cambria Math" panose="02040503050406030204" pitchFamily="18" charset="0"/>
                                <a:ea typeface="Cambria Math" panose="02040503050406030204" pitchFamily="18" charset="0"/>
                              </a:rPr>
                              <m:t>𝑡</m:t>
                            </m:r>
                          </m:sub>
                        </m:sSub>
                      </m:e>
                    </m:rad>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𝐴</m:t>
                    </m:r>
                    <m:r>
                      <a:rPr lang="en-US" sz="1100" b="0" i="1">
                        <a:latin typeface="Cambria Math" panose="02040503050406030204" pitchFamily="18" charset="0"/>
                        <a:ea typeface="Cambria Math" panose="02040503050406030204" pitchFamily="18" charset="0"/>
                      </a:rPr>
                      <m:t>]</m:t>
                    </m:r>
                  </m:oMath>
                </m:oMathPara>
              </a14:m>
              <a:endParaRPr lang="en-US" sz="1100"/>
            </a:p>
          </xdr:txBody>
        </xdr:sp>
      </mc:Choice>
      <mc:Fallback xmlns="">
        <xdr:sp macro="" textlink="">
          <xdr:nvSpPr>
            <xdr:cNvPr id="14" name="TextBox 13">
              <a:extLst>
                <a:ext uri="{FF2B5EF4-FFF2-40B4-BE49-F238E27FC236}">
                  <a16:creationId xmlns:a16="http://schemas.microsoft.com/office/drawing/2014/main" id="{028C52D3-D6BD-4845-AE6B-6E2D56DF6008}"/>
                </a:ext>
              </a:extLst>
            </xdr:cNvPr>
            <xdr:cNvSpPr txBox="1"/>
          </xdr:nvSpPr>
          <xdr:spPr>
            <a:xfrm>
              <a:off x="223837" y="5748337"/>
              <a:ext cx="927690" cy="2049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ea typeface="Cambria Math" panose="02040503050406030204" pitchFamily="18" charset="0"/>
                </a:rPr>
                <a:t>𝑖_𝑐=𝜆√(𝑁𝐶_𝑡 )[𝐴]</a:t>
              </a:r>
              <a:endParaRPr lang="en-US" sz="1100"/>
            </a:p>
          </xdr:txBody>
        </xdr:sp>
      </mc:Fallback>
    </mc:AlternateContent>
    <xdr:clientData/>
  </xdr:oneCellAnchor>
  <xdr:oneCellAnchor>
    <xdr:from>
      <xdr:col>29</xdr:col>
      <xdr:colOff>157162</xdr:colOff>
      <xdr:row>44</xdr:row>
      <xdr:rowOff>147637</xdr:rowOff>
    </xdr:from>
    <xdr:ext cx="2709844" cy="500137"/>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CD765ED-EB42-4B75-9B4B-B8E2E2563EF2}"/>
                </a:ext>
              </a:extLst>
            </xdr:cNvPr>
            <xdr:cNvSpPr txBox="1"/>
          </xdr:nvSpPr>
          <xdr:spPr>
            <a:xfrm>
              <a:off x="6510337" y="7910512"/>
              <a:ext cx="2709844" cy="500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𝑘</m:t>
                        </m:r>
                      </m:e>
                      <m:sub>
                        <m:r>
                          <a:rPr lang="en-US" sz="1100" b="0" i="1">
                            <a:latin typeface="Cambria Math" panose="02040503050406030204" pitchFamily="18" charset="0"/>
                          </a:rPr>
                          <m:t>𝑎</m:t>
                        </m:r>
                      </m:sub>
                    </m:sSub>
                    <m:r>
                      <a:rPr lang="en-US" sz="1100" b="0" i="1">
                        <a:latin typeface="Cambria Math" panose="02040503050406030204" pitchFamily="18" charset="0"/>
                      </a:rPr>
                      <m:t>=</m:t>
                    </m:r>
                    <m:d>
                      <m:dPr>
                        <m:ctrlPr>
                          <a:rPr lang="en-US" sz="1100" b="0" i="1">
                            <a:latin typeface="Cambria Math" panose="02040503050406030204" pitchFamily="18" charset="0"/>
                          </a:rPr>
                        </m:ctrlPr>
                      </m:dPr>
                      <m:e>
                        <m:r>
                          <a:rPr lang="en-US" sz="1100" b="0" i="1">
                            <a:latin typeface="Cambria Math" panose="02040503050406030204" pitchFamily="18" charset="0"/>
                          </a:rPr>
                          <m:t>1+</m:t>
                        </m:r>
                        <m:r>
                          <a:rPr lang="en-US" sz="1100" b="0" i="1">
                            <a:latin typeface="Cambria Math" panose="02040503050406030204" pitchFamily="18" charset="0"/>
                          </a:rPr>
                          <m:t>𝐾</m:t>
                        </m:r>
                      </m:e>
                    </m:d>
                    <m:rad>
                      <m:radPr>
                        <m:degHide m:val="on"/>
                        <m:ctrlPr>
                          <a:rPr lang="en-US" sz="1100" b="0" i="1">
                            <a:latin typeface="Cambria Math" panose="02040503050406030204" pitchFamily="18" charset="0"/>
                          </a:rPr>
                        </m:ctrlPr>
                      </m:radPr>
                      <m:deg/>
                      <m:e>
                        <m:r>
                          <a:rPr lang="en-US" sz="1100" b="0" i="1">
                            <a:latin typeface="Cambria Math" panose="02040503050406030204" pitchFamily="18" charset="0"/>
                          </a:rPr>
                          <m:t>1+</m:t>
                        </m:r>
                        <m:f>
                          <m:fPr>
                            <m:ctrlPr>
                              <a:rPr lang="en-US" sz="1100" b="0" i="1">
                                <a:latin typeface="Cambria Math" panose="02040503050406030204" pitchFamily="18" charset="0"/>
                              </a:rPr>
                            </m:ctrlPr>
                          </m:fPr>
                          <m:num>
                            <m:r>
                              <a:rPr lang="en-US" sz="1100" b="0" i="1">
                                <a:latin typeface="Cambria Math" panose="02040503050406030204" pitchFamily="18" charset="0"/>
                              </a:rPr>
                              <m:t>1</m:t>
                            </m:r>
                          </m:num>
                          <m:den>
                            <m:r>
                              <a:rPr lang="en-US" sz="1100" b="0" i="1">
                                <a:latin typeface="Cambria Math" panose="02040503050406030204" pitchFamily="18" charset="0"/>
                              </a:rPr>
                              <m:t>1+</m:t>
                            </m:r>
                            <m:r>
                              <a:rPr lang="en-US" sz="1100" b="0" i="1">
                                <a:latin typeface="Cambria Math" panose="02040503050406030204" pitchFamily="18" charset="0"/>
                              </a:rPr>
                              <m:t>𝐾</m:t>
                            </m:r>
                          </m:den>
                        </m:f>
                        <m:d>
                          <m:dPr>
                            <m:ctrlPr>
                              <a:rPr lang="en-US" sz="1100" b="0" i="1">
                                <a:latin typeface="Cambria Math" panose="02040503050406030204" pitchFamily="18" charset="0"/>
                              </a:rPr>
                            </m:ctrlPr>
                          </m:dPr>
                          <m:e>
                            <m:f>
                              <m:fPr>
                                <m:ctrlPr>
                                  <a:rPr lang="en-US" sz="1100" b="0" i="1">
                                    <a:latin typeface="Cambria Math" panose="02040503050406030204" pitchFamily="18" charset="0"/>
                                  </a:rPr>
                                </m:ctrlPr>
                              </m:fPr>
                              <m:num>
                                <m:r>
                                  <a:rPr lang="en-US" sz="1100" b="0" i="1">
                                    <a:latin typeface="Cambria Math" panose="02040503050406030204" pitchFamily="18" charset="0"/>
                                  </a:rPr>
                                  <m:t>3</m:t>
                                </m:r>
                                <m:r>
                                  <a:rPr lang="en-US" sz="1100" b="0" i="1">
                                    <a:latin typeface="Cambria Math" panose="02040503050406030204" pitchFamily="18" charset="0"/>
                                  </a:rPr>
                                  <m:t>𝑁</m:t>
                                </m:r>
                                <m:sSup>
                                  <m:sSupPr>
                                    <m:ctrlPr>
                                      <a:rPr lang="en-US" sz="1100" b="0" i="1">
                                        <a:solidFill>
                                          <a:schemeClr val="tx1"/>
                                        </a:solidFill>
                                        <a:effectLst/>
                                        <a:latin typeface="Cambria Math" panose="02040503050406030204" pitchFamily="18" charset="0"/>
                                        <a:ea typeface="+mn-ea"/>
                                        <a:cs typeface="+mn-cs"/>
                                      </a:rPr>
                                    </m:ctrlPr>
                                  </m:sSupPr>
                                  <m:e>
                                    <m:r>
                                      <a:rPr lang="en-US" sz="1100" b="0" i="1">
                                        <a:solidFill>
                                          <a:schemeClr val="tx1"/>
                                        </a:solidFill>
                                        <a:effectLst/>
                                        <a:latin typeface="Cambria Math" panose="02040503050406030204" pitchFamily="18" charset="0"/>
                                        <a:ea typeface="+mn-ea"/>
                                        <a:cs typeface="+mn-cs"/>
                                      </a:rPr>
                                      <m:t>𝜆</m:t>
                                    </m:r>
                                  </m:e>
                                  <m:sup>
                                    <m:r>
                                      <a:rPr lang="en-US" sz="1100" b="0" i="1">
                                        <a:solidFill>
                                          <a:schemeClr val="tx1"/>
                                        </a:solidFill>
                                        <a:effectLst/>
                                        <a:latin typeface="Cambria Math" panose="02040503050406030204" pitchFamily="18" charset="0"/>
                                        <a:ea typeface="+mn-ea"/>
                                        <a:cs typeface="+mn-cs"/>
                                      </a:rPr>
                                      <m:t>2</m:t>
                                    </m:r>
                                  </m:sup>
                                </m:sSup>
                              </m:num>
                              <m:den>
                                <m:r>
                                  <a:rPr lang="en-US" sz="1100" b="0" i="1">
                                    <a:latin typeface="Cambria Math" panose="02040503050406030204" pitchFamily="18" charset="0"/>
                                  </a:rPr>
                                  <m:t>2</m:t>
                                </m:r>
                                <m:r>
                                  <a:rPr lang="en-US" sz="1100" b="0" i="1">
                                    <a:latin typeface="Cambria Math" panose="02040503050406030204" pitchFamily="18" charset="0"/>
                                    <a:ea typeface="Cambria Math" panose="02040503050406030204" pitchFamily="18" charset="0"/>
                                  </a:rPr>
                                  <m:t>𝜔</m:t>
                                </m:r>
                                <m:r>
                                  <a:rPr lang="en-US" sz="1100" b="0" i="1">
                                    <a:latin typeface="Cambria Math" panose="02040503050406030204" pitchFamily="18" charset="0"/>
                                    <a:ea typeface="Cambria Math" panose="02040503050406030204" pitchFamily="18" charset="0"/>
                                  </a:rPr>
                                  <m:t>𝑄</m:t>
                                </m:r>
                              </m:den>
                            </m:f>
                          </m:e>
                        </m:d>
                      </m:e>
                    </m:rad>
                    <m:r>
                      <a:rPr lang="en-US" sz="1100" b="0" i="1">
                        <a:latin typeface="Cambria Math" panose="02040503050406030204" pitchFamily="18" charset="0"/>
                      </a:rPr>
                      <m:t>−</m:t>
                    </m:r>
                    <m:r>
                      <a:rPr lang="en-US" sz="1100" b="0" i="1">
                        <a:latin typeface="Cambria Math" panose="02040503050406030204" pitchFamily="18" charset="0"/>
                      </a:rPr>
                      <m:t>𝐾</m:t>
                    </m:r>
                    <m:r>
                      <a:rPr lang="en-US" sz="1100" b="0" i="1">
                        <a:latin typeface="Cambria Math" panose="02040503050406030204" pitchFamily="18" charset="0"/>
                      </a:rPr>
                      <m:t> [</m:t>
                    </m:r>
                    <m:r>
                      <a:rPr lang="en-US" sz="1100" b="0" i="1">
                        <a:latin typeface="Cambria Math" panose="02040503050406030204" pitchFamily="18" charset="0"/>
                      </a:rPr>
                      <m:t>𝑝</m:t>
                    </m:r>
                    <m:r>
                      <a:rPr lang="en-US" sz="1100" b="0" i="1">
                        <a:latin typeface="Cambria Math" panose="02040503050406030204" pitchFamily="18" charset="0"/>
                      </a:rPr>
                      <m:t>.</m:t>
                    </m:r>
                    <m:r>
                      <a:rPr lang="en-US" sz="1100" b="0" i="1">
                        <a:latin typeface="Cambria Math" panose="02040503050406030204" pitchFamily="18" charset="0"/>
                      </a:rPr>
                      <m:t>𝑢</m:t>
                    </m:r>
                    <m:r>
                      <a:rPr lang="en-US" sz="1100" b="0" i="1">
                        <a:latin typeface="Cambria Math" panose="02040503050406030204" pitchFamily="18" charset="0"/>
                      </a:rPr>
                      <m:t>.]</m:t>
                    </m:r>
                  </m:oMath>
                </m:oMathPara>
              </a14:m>
              <a:endParaRPr lang="en-US" sz="1100"/>
            </a:p>
          </xdr:txBody>
        </xdr:sp>
      </mc:Choice>
      <mc:Fallback xmlns="">
        <xdr:sp macro="" textlink="">
          <xdr:nvSpPr>
            <xdr:cNvPr id="15" name="TextBox 14">
              <a:extLst>
                <a:ext uri="{FF2B5EF4-FFF2-40B4-BE49-F238E27FC236}">
                  <a16:creationId xmlns:a16="http://schemas.microsoft.com/office/drawing/2014/main" id="{0CD765ED-EB42-4B75-9B4B-B8E2E2563EF2}"/>
                </a:ext>
              </a:extLst>
            </xdr:cNvPr>
            <xdr:cNvSpPr txBox="1"/>
          </xdr:nvSpPr>
          <xdr:spPr>
            <a:xfrm>
              <a:off x="6510337" y="7910512"/>
              <a:ext cx="2709844" cy="500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𝑘_𝑎=(1+𝐾) √(1+1/(1+𝐾) ((3𝑁</a:t>
              </a:r>
              <a:r>
                <a:rPr lang="en-US" sz="1100" b="0" i="0">
                  <a:solidFill>
                    <a:schemeClr val="tx1"/>
                  </a:solidFill>
                  <a:effectLst/>
                  <a:latin typeface="Cambria Math" panose="02040503050406030204" pitchFamily="18" charset="0"/>
                  <a:ea typeface="+mn-ea"/>
                  <a:cs typeface="+mn-cs"/>
                </a:rPr>
                <a:t>𝜆^2)/</a:t>
              </a:r>
              <a:r>
                <a:rPr lang="en-US" sz="1100" b="0" i="0">
                  <a:latin typeface="Cambria Math" panose="02040503050406030204" pitchFamily="18" charset="0"/>
                </a:rPr>
                <a:t>2</a:t>
              </a:r>
              <a:r>
                <a:rPr lang="en-US" sz="1100" b="0" i="0">
                  <a:latin typeface="Cambria Math" panose="02040503050406030204" pitchFamily="18" charset="0"/>
                  <a:ea typeface="Cambria Math" panose="02040503050406030204" pitchFamily="18" charset="0"/>
                </a:rPr>
                <a:t>𝜔𝑄) )</a:t>
              </a:r>
              <a:r>
                <a:rPr lang="en-US" sz="1100" b="0" i="0">
                  <a:latin typeface="Cambria Math" panose="02040503050406030204" pitchFamily="18" charset="0"/>
                </a:rPr>
                <a:t>−𝐾 [𝑝.𝑢.]</a:t>
              </a:r>
              <a:endParaRPr lang="en-US" sz="1100"/>
            </a:p>
          </xdr:txBody>
        </xdr:sp>
      </mc:Fallback>
    </mc:AlternateContent>
    <xdr:clientData/>
  </xdr:oneCellAnchor>
  <xdr:oneCellAnchor>
    <xdr:from>
      <xdr:col>7</xdr:col>
      <xdr:colOff>100012</xdr:colOff>
      <xdr:row>42</xdr:row>
      <xdr:rowOff>33337</xdr:rowOff>
    </xdr:from>
    <xdr:ext cx="1528945" cy="172227"/>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D8541C87-24A8-46B3-B329-3C116705D49B}"/>
                </a:ext>
              </a:extLst>
            </xdr:cNvPr>
            <xdr:cNvSpPr txBox="1"/>
          </xdr:nvSpPr>
          <xdr:spPr>
            <a:xfrm>
              <a:off x="1633537" y="5757862"/>
              <a:ext cx="152894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𝑘</m:t>
                        </m:r>
                      </m:e>
                      <m:sub>
                        <m:r>
                          <a:rPr lang="en-US" sz="1100" b="0" i="1">
                            <a:latin typeface="Cambria Math" panose="02040503050406030204" pitchFamily="18" charset="0"/>
                          </a:rPr>
                          <m:t>𝑟𝑣</m:t>
                        </m:r>
                      </m:sub>
                    </m:sSub>
                    <m:r>
                      <a:rPr lang="en-US" sz="1100" b="0" i="1">
                        <a:latin typeface="Cambria Math" panose="02040503050406030204" pitchFamily="18" charset="0"/>
                      </a:rPr>
                      <m:t>=1+2</m:t>
                    </m:r>
                    <m:r>
                      <a:rPr lang="en-US" sz="1100" b="0" i="1">
                        <a:latin typeface="Cambria Math" panose="02040503050406030204" pitchFamily="18" charset="0"/>
                      </a:rPr>
                      <m:t>𝐾</m:t>
                    </m:r>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𝑘</m:t>
                        </m:r>
                      </m:e>
                      <m:sub>
                        <m:r>
                          <a:rPr lang="en-US" sz="1100" b="0" i="1">
                            <a:latin typeface="Cambria Math" panose="02040503050406030204" pitchFamily="18" charset="0"/>
                          </a:rPr>
                          <m:t>𝑎</m:t>
                        </m:r>
                      </m:sub>
                    </m:sSub>
                    <m:r>
                      <a:rPr lang="en-US" sz="1100" b="0" i="1">
                        <a:latin typeface="Cambria Math" panose="02040503050406030204" pitchFamily="18" charset="0"/>
                      </a:rPr>
                      <m:t>[</m:t>
                    </m:r>
                    <m:r>
                      <a:rPr lang="en-US" sz="1100" b="0" i="1">
                        <a:latin typeface="Cambria Math" panose="02040503050406030204" pitchFamily="18" charset="0"/>
                      </a:rPr>
                      <m:t>𝑝</m:t>
                    </m:r>
                    <m:r>
                      <a:rPr lang="en-US" sz="1100" b="0" i="1">
                        <a:latin typeface="Cambria Math" panose="02040503050406030204" pitchFamily="18" charset="0"/>
                      </a:rPr>
                      <m:t>.</m:t>
                    </m:r>
                    <m:r>
                      <a:rPr lang="en-US" sz="1100" b="0" i="1">
                        <a:latin typeface="Cambria Math" panose="02040503050406030204" pitchFamily="18" charset="0"/>
                      </a:rPr>
                      <m:t>𝑢</m:t>
                    </m:r>
                    <m:r>
                      <a:rPr lang="en-US" sz="1100" b="0" i="1">
                        <a:latin typeface="Cambria Math" panose="02040503050406030204" pitchFamily="18" charset="0"/>
                      </a:rPr>
                      <m:t>.]</m:t>
                    </m:r>
                  </m:oMath>
                </m:oMathPara>
              </a14:m>
              <a:endParaRPr lang="en-US" sz="1100"/>
            </a:p>
          </xdr:txBody>
        </xdr:sp>
      </mc:Choice>
      <mc:Fallback xmlns="">
        <xdr:sp macro="" textlink="">
          <xdr:nvSpPr>
            <xdr:cNvPr id="16" name="TextBox 15">
              <a:extLst>
                <a:ext uri="{FF2B5EF4-FFF2-40B4-BE49-F238E27FC236}">
                  <a16:creationId xmlns:a16="http://schemas.microsoft.com/office/drawing/2014/main" id="{D8541C87-24A8-46B3-B329-3C116705D49B}"/>
                </a:ext>
              </a:extLst>
            </xdr:cNvPr>
            <xdr:cNvSpPr txBox="1"/>
          </xdr:nvSpPr>
          <xdr:spPr>
            <a:xfrm>
              <a:off x="1633537" y="5757862"/>
              <a:ext cx="152894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𝑘_𝑟𝑣=1+2𝐾+𝑘_𝑎 [𝑝.𝑢.]</a:t>
              </a:r>
              <a:endParaRPr lang="en-US" sz="1100"/>
            </a:p>
          </xdr:txBody>
        </xdr:sp>
      </mc:Fallback>
    </mc:AlternateContent>
    <xdr:clientData/>
  </xdr:oneCellAnchor>
  <xdr:oneCellAnchor>
    <xdr:from>
      <xdr:col>28</xdr:col>
      <xdr:colOff>176212</xdr:colOff>
      <xdr:row>42</xdr:row>
      <xdr:rowOff>14287</xdr:rowOff>
    </xdr:from>
    <xdr:ext cx="1070037" cy="182614"/>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63DF0A40-882F-45D2-BB70-4F739F0D57A7}"/>
                </a:ext>
              </a:extLst>
            </xdr:cNvPr>
            <xdr:cNvSpPr txBox="1"/>
          </xdr:nvSpPr>
          <xdr:spPr>
            <a:xfrm>
              <a:off x="6310312" y="5738812"/>
              <a:ext cx="1070037"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𝑡</m:t>
                        </m:r>
                      </m:e>
                      <m:sub>
                        <m:r>
                          <a:rPr lang="en-US" sz="1100" b="0" i="1">
                            <a:latin typeface="Cambria Math" panose="02040503050406030204" pitchFamily="18" charset="0"/>
                          </a:rPr>
                          <m:t>3</m:t>
                        </m:r>
                      </m:sub>
                    </m:sSub>
                    <m:r>
                      <a:rPr lang="en-US" sz="1100" b="0" i="1">
                        <a:latin typeface="Cambria Math" panose="02040503050406030204" pitchFamily="18" charset="0"/>
                      </a:rPr>
                      <m:t>=0.87</m:t>
                    </m:r>
                    <m:r>
                      <a:rPr lang="en-US" sz="1100" b="0" i="1">
                        <a:latin typeface="Cambria Math" panose="02040503050406030204" pitchFamily="18" charset="0"/>
                        <a:ea typeface="Cambria Math" panose="02040503050406030204" pitchFamily="18" charset="0"/>
                      </a:rPr>
                      <m:t>∙</m:t>
                    </m:r>
                    <m:sSub>
                      <m:sSubPr>
                        <m:ctrlPr>
                          <a:rPr lang="en-US" sz="1100" b="0" i="1">
                            <a:latin typeface="Cambria Math" panose="02040503050406030204" pitchFamily="18" charset="0"/>
                            <a:ea typeface="Cambria Math" panose="02040503050406030204" pitchFamily="18" charset="0"/>
                          </a:rPr>
                        </m:ctrlPr>
                      </m:sSubPr>
                      <m:e>
                        <m:r>
                          <a:rPr lang="en-US" sz="1100" b="0" i="1">
                            <a:latin typeface="Cambria Math" panose="02040503050406030204" pitchFamily="18" charset="0"/>
                            <a:ea typeface="Cambria Math" panose="02040503050406030204" pitchFamily="18" charset="0"/>
                          </a:rPr>
                          <m:t>𝑡</m:t>
                        </m:r>
                      </m:e>
                      <m:sub>
                        <m:r>
                          <a:rPr lang="en-US" sz="1100" b="0" i="1">
                            <a:latin typeface="Cambria Math" panose="02040503050406030204" pitchFamily="18" charset="0"/>
                            <a:ea typeface="Cambria Math" panose="02040503050406030204" pitchFamily="18" charset="0"/>
                          </a:rPr>
                          <m:t>𝑝</m:t>
                        </m:r>
                      </m:sub>
                    </m:sSub>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𝜇</m:t>
                    </m:r>
                    <m:r>
                      <a:rPr lang="en-US" sz="1100" b="0" i="1">
                        <a:latin typeface="Cambria Math" panose="02040503050406030204" pitchFamily="18" charset="0"/>
                        <a:ea typeface="Cambria Math" panose="02040503050406030204" pitchFamily="18" charset="0"/>
                      </a:rPr>
                      <m:t>𝑠</m:t>
                    </m:r>
                    <m:r>
                      <a:rPr lang="en-US" sz="1100" b="0" i="1">
                        <a:latin typeface="Cambria Math" panose="02040503050406030204" pitchFamily="18" charset="0"/>
                        <a:ea typeface="Cambria Math" panose="02040503050406030204" pitchFamily="18" charset="0"/>
                      </a:rPr>
                      <m:t>]</m:t>
                    </m:r>
                  </m:oMath>
                </m:oMathPara>
              </a14:m>
              <a:endParaRPr lang="en-US" sz="1100"/>
            </a:p>
          </xdr:txBody>
        </xdr:sp>
      </mc:Choice>
      <mc:Fallback xmlns="">
        <xdr:sp macro="" textlink="">
          <xdr:nvSpPr>
            <xdr:cNvPr id="17" name="TextBox 16">
              <a:extLst>
                <a:ext uri="{FF2B5EF4-FFF2-40B4-BE49-F238E27FC236}">
                  <a16:creationId xmlns:a16="http://schemas.microsoft.com/office/drawing/2014/main" id="{63DF0A40-882F-45D2-BB70-4F739F0D57A7}"/>
                </a:ext>
              </a:extLst>
            </xdr:cNvPr>
            <xdr:cNvSpPr txBox="1"/>
          </xdr:nvSpPr>
          <xdr:spPr>
            <a:xfrm>
              <a:off x="6310312" y="5738812"/>
              <a:ext cx="1070037"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𝑡_3=0.87</a:t>
              </a:r>
              <a:r>
                <a:rPr lang="en-US" sz="1100" b="0" i="0">
                  <a:latin typeface="Cambria Math" panose="02040503050406030204" pitchFamily="18" charset="0"/>
                  <a:ea typeface="Cambria Math" panose="02040503050406030204" pitchFamily="18" charset="0"/>
                </a:rPr>
                <a:t>∙𝑡_𝑝 [𝜇𝑠]</a:t>
              </a:r>
              <a:endParaRPr lang="en-US" sz="1100"/>
            </a:p>
          </xdr:txBody>
        </xdr:sp>
      </mc:Fallback>
    </mc:AlternateContent>
    <xdr:clientData/>
  </xdr:oneCellAnchor>
  <xdr:oneCellAnchor>
    <xdr:from>
      <xdr:col>34</xdr:col>
      <xdr:colOff>61912</xdr:colOff>
      <xdr:row>40</xdr:row>
      <xdr:rowOff>138112</xdr:rowOff>
    </xdr:from>
    <xdr:ext cx="1757341" cy="500137"/>
    <mc:AlternateContent xmlns:mc="http://schemas.openxmlformats.org/markup-compatibility/2006" xmlns:a14="http://schemas.microsoft.com/office/drawing/2010/main">
      <mc:Choice Requires="a14">
        <xdr:sp macro="" textlink="">
          <xdr:nvSpPr>
            <xdr:cNvPr id="18" name="TextBox 17">
              <a:extLst>
                <a:ext uri="{FF2B5EF4-FFF2-40B4-BE49-F238E27FC236}">
                  <a16:creationId xmlns:a16="http://schemas.microsoft.com/office/drawing/2014/main" id="{4E666C70-60EE-4BF3-A3B7-84372F70F0A5}"/>
                </a:ext>
              </a:extLst>
            </xdr:cNvPr>
            <xdr:cNvSpPr txBox="1"/>
          </xdr:nvSpPr>
          <xdr:spPr>
            <a:xfrm>
              <a:off x="7510462" y="5557837"/>
              <a:ext cx="1757341" cy="500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𝑅𝑅𝑅𝑉</m:t>
                    </m:r>
                    <m:r>
                      <a:rPr lang="en-US" sz="1100" b="0" i="1">
                        <a:latin typeface="Cambria Math" panose="02040503050406030204" pitchFamily="18" charset="0"/>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𝑉</m:t>
                        </m:r>
                      </m:e>
                      <m:sub>
                        <m:r>
                          <a:rPr lang="en-US" sz="1100" b="0" i="1">
                            <a:solidFill>
                              <a:schemeClr val="tx1"/>
                            </a:solidFill>
                            <a:effectLst/>
                            <a:latin typeface="Cambria Math" panose="02040503050406030204" pitchFamily="18" charset="0"/>
                            <a:ea typeface="+mn-ea"/>
                            <a:cs typeface="+mn-cs"/>
                          </a:rPr>
                          <m:t>𝑠</m:t>
                        </m:r>
                      </m:sub>
                    </m:sSub>
                    <m:r>
                      <a:rPr lang="en-US" sz="1100" b="0" i="1">
                        <a:solidFill>
                          <a:schemeClr val="tx1"/>
                        </a:solidFill>
                        <a:effectLst/>
                        <a:latin typeface="Cambria Math" panose="02040503050406030204" pitchFamily="18" charset="0"/>
                        <a:ea typeface="+mn-ea"/>
                        <a:cs typeface="+mn-cs"/>
                      </a:rPr>
                      <m:t>∙</m:t>
                    </m:r>
                    <m:rad>
                      <m:radPr>
                        <m:degHide m:val="on"/>
                        <m:ctrlPr>
                          <a:rPr lang="en-US" sz="1100" b="0" i="1">
                            <a:solidFill>
                              <a:schemeClr val="tx1"/>
                            </a:solidFill>
                            <a:effectLst/>
                            <a:latin typeface="Cambria Math" panose="02040503050406030204" pitchFamily="18" charset="0"/>
                            <a:ea typeface="+mn-ea"/>
                            <a:cs typeface="+mn-cs"/>
                          </a:rPr>
                        </m:ctrlPr>
                      </m:radPr>
                      <m:deg/>
                      <m:e>
                        <m:f>
                          <m:fPr>
                            <m:ctrlPr>
                              <a:rPr lang="en-US" sz="1100" b="0" i="1">
                                <a:solidFill>
                                  <a:schemeClr val="tx1"/>
                                </a:solidFill>
                                <a:effectLst/>
                                <a:latin typeface="Cambria Math" panose="02040503050406030204" pitchFamily="18" charset="0"/>
                                <a:ea typeface="+mn-ea"/>
                                <a:cs typeface="+mn-cs"/>
                              </a:rPr>
                            </m:ctrlPr>
                          </m:fPr>
                          <m:num>
                            <m:r>
                              <a:rPr lang="en-US" sz="1100" b="0" i="1">
                                <a:solidFill>
                                  <a:schemeClr val="tx1"/>
                                </a:solidFill>
                                <a:effectLst/>
                                <a:latin typeface="Cambria Math" panose="02040503050406030204" pitchFamily="18" charset="0"/>
                                <a:ea typeface="+mn-ea"/>
                                <a:cs typeface="+mn-cs"/>
                              </a:rPr>
                              <m:t>2</m:t>
                            </m:r>
                          </m:num>
                          <m:den>
                            <m:r>
                              <a:rPr lang="en-US" sz="1100" b="0" i="1">
                                <a:solidFill>
                                  <a:schemeClr val="tx1"/>
                                </a:solidFill>
                                <a:effectLst/>
                                <a:latin typeface="Cambria Math" panose="02040503050406030204" pitchFamily="18" charset="0"/>
                                <a:ea typeface="+mn-ea"/>
                                <a:cs typeface="+mn-cs"/>
                              </a:rPr>
                              <m:t>3</m:t>
                            </m:r>
                          </m:den>
                        </m:f>
                      </m:e>
                    </m:rad>
                    <m:r>
                      <a:rPr lang="en-US" sz="1100" b="0" i="1">
                        <a:solidFill>
                          <a:schemeClr val="tx1"/>
                        </a:solidFill>
                        <a:effectLst/>
                        <a:latin typeface="Cambria Math" panose="02040503050406030204" pitchFamily="18" charset="0"/>
                        <a:ea typeface="+mn-ea"/>
                        <a:cs typeface="+mn-cs"/>
                      </a:rPr>
                      <m:t>∙</m:t>
                    </m:r>
                    <m:f>
                      <m:fPr>
                        <m:type m:val="skw"/>
                        <m:ctrlPr>
                          <a:rPr lang="en-US" sz="1100" b="0" i="1">
                            <a:latin typeface="Cambria Math" panose="02040503050406030204" pitchFamily="18" charset="0"/>
                            <a:ea typeface="Cambria Math" panose="02040503050406030204" pitchFamily="18" charset="0"/>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𝑘</m:t>
                            </m:r>
                          </m:e>
                          <m:sub>
                            <m:r>
                              <a:rPr lang="en-US" sz="1100" b="0" i="1">
                                <a:solidFill>
                                  <a:schemeClr val="tx1"/>
                                </a:solidFill>
                                <a:effectLst/>
                                <a:latin typeface="Cambria Math" panose="02040503050406030204" pitchFamily="18" charset="0"/>
                                <a:ea typeface="+mn-ea"/>
                                <a:cs typeface="+mn-cs"/>
                              </a:rPr>
                              <m:t>𝑟𝑣</m:t>
                            </m:r>
                          </m:sub>
                        </m:sSub>
                      </m:num>
                      <m:den>
                        <m:sSub>
                          <m:sSubPr>
                            <m:ctrlPr>
                              <a:rPr lang="en-US" sz="1100" b="0" i="1">
                                <a:latin typeface="Cambria Math" panose="02040503050406030204" pitchFamily="18" charset="0"/>
                                <a:ea typeface="Cambria Math" panose="02040503050406030204" pitchFamily="18" charset="0"/>
                              </a:rPr>
                            </m:ctrlPr>
                          </m:sSubPr>
                          <m:e>
                            <m:r>
                              <a:rPr lang="en-US" sz="1100" b="0" i="1">
                                <a:latin typeface="Cambria Math" panose="02040503050406030204" pitchFamily="18" charset="0"/>
                                <a:ea typeface="Cambria Math" panose="02040503050406030204" pitchFamily="18" charset="0"/>
                              </a:rPr>
                              <m:t>𝑡</m:t>
                            </m:r>
                          </m:e>
                          <m:sub>
                            <m:r>
                              <a:rPr lang="en-US" sz="1100" b="0" i="1">
                                <a:latin typeface="Cambria Math" panose="02040503050406030204" pitchFamily="18" charset="0"/>
                                <a:ea typeface="Cambria Math" panose="02040503050406030204" pitchFamily="18" charset="0"/>
                              </a:rPr>
                              <m:t>3</m:t>
                            </m:r>
                          </m:sub>
                        </m:sSub>
                      </m:den>
                    </m:f>
                    <m:d>
                      <m:dPr>
                        <m:begChr m:val="["/>
                        <m:endChr m:val="]"/>
                        <m:ctrlPr>
                          <a:rPr lang="en-US" sz="1100" b="0" i="1">
                            <a:latin typeface="Cambria Math" panose="02040503050406030204" pitchFamily="18" charset="0"/>
                            <a:ea typeface="Cambria Math" panose="02040503050406030204" pitchFamily="18" charset="0"/>
                          </a:rPr>
                        </m:ctrlPr>
                      </m:dPr>
                      <m:e>
                        <m:f>
                          <m:fPr>
                            <m:ctrlPr>
                              <a:rPr lang="en-US" sz="1100" b="0" i="1">
                                <a:latin typeface="Cambria Math" panose="02040503050406030204" pitchFamily="18" charset="0"/>
                                <a:ea typeface="Cambria Math" panose="02040503050406030204" pitchFamily="18" charset="0"/>
                              </a:rPr>
                            </m:ctrlPr>
                          </m:fPr>
                          <m:num>
                            <m:r>
                              <a:rPr lang="en-US" sz="1100" b="0" i="1">
                                <a:latin typeface="Cambria Math" panose="02040503050406030204" pitchFamily="18" charset="0"/>
                                <a:ea typeface="Cambria Math" panose="02040503050406030204" pitchFamily="18" charset="0"/>
                              </a:rPr>
                              <m:t>𝐾𝑉</m:t>
                            </m:r>
                          </m:num>
                          <m:den>
                            <m:r>
                              <a:rPr lang="en-US" sz="1100" b="0" i="1">
                                <a:latin typeface="Cambria Math" panose="02040503050406030204" pitchFamily="18" charset="0"/>
                                <a:ea typeface="Cambria Math" panose="02040503050406030204" pitchFamily="18" charset="0"/>
                              </a:rPr>
                              <m:t>𝜇</m:t>
                            </m:r>
                            <m:r>
                              <a:rPr lang="en-US" sz="1100" b="0" i="1">
                                <a:latin typeface="Cambria Math" panose="02040503050406030204" pitchFamily="18" charset="0"/>
                                <a:ea typeface="Cambria Math" panose="02040503050406030204" pitchFamily="18" charset="0"/>
                              </a:rPr>
                              <m:t>𝑠</m:t>
                            </m:r>
                          </m:den>
                        </m:f>
                      </m:e>
                    </m:d>
                  </m:oMath>
                </m:oMathPara>
              </a14:m>
              <a:endParaRPr lang="en-US" sz="1100"/>
            </a:p>
          </xdr:txBody>
        </xdr:sp>
      </mc:Choice>
      <mc:Fallback xmlns="">
        <xdr:sp macro="" textlink="">
          <xdr:nvSpPr>
            <xdr:cNvPr id="18" name="TextBox 17">
              <a:extLst>
                <a:ext uri="{FF2B5EF4-FFF2-40B4-BE49-F238E27FC236}">
                  <a16:creationId xmlns:a16="http://schemas.microsoft.com/office/drawing/2014/main" id="{4E666C70-60EE-4BF3-A3B7-84372F70F0A5}"/>
                </a:ext>
              </a:extLst>
            </xdr:cNvPr>
            <xdr:cNvSpPr txBox="1"/>
          </xdr:nvSpPr>
          <xdr:spPr>
            <a:xfrm>
              <a:off x="7510462" y="5557837"/>
              <a:ext cx="1757341" cy="500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𝑅𝑅𝑅𝑉=</a:t>
              </a:r>
              <a:r>
                <a:rPr lang="en-US" sz="1100" b="0" i="0">
                  <a:solidFill>
                    <a:schemeClr val="tx1"/>
                  </a:solidFill>
                  <a:effectLst/>
                  <a:latin typeface="Cambria Math" panose="02040503050406030204" pitchFamily="18" charset="0"/>
                  <a:ea typeface="+mn-ea"/>
                  <a:cs typeface="+mn-cs"/>
                </a:rPr>
                <a:t>𝑉_𝑠∙√(2/3)∙𝑘_𝑟𝑣</a:t>
              </a:r>
              <a:r>
                <a:rPr lang="en-US" sz="1100" b="0" i="0">
                  <a:solidFill>
                    <a:schemeClr val="tx1"/>
                  </a:solidFill>
                  <a:effectLst/>
                  <a:latin typeface="Cambria Math" panose="02040503050406030204" pitchFamily="18" charset="0"/>
                  <a:ea typeface="Cambria Math" panose="02040503050406030204" pitchFamily="18" charset="0"/>
                  <a:cs typeface="+mn-cs"/>
                </a:rPr>
                <a:t>⁄</a:t>
              </a:r>
              <a:r>
                <a:rPr lang="en-US" sz="1100" b="0" i="0">
                  <a:latin typeface="Cambria Math" panose="02040503050406030204" pitchFamily="18" charset="0"/>
                  <a:ea typeface="Cambria Math" panose="02040503050406030204" pitchFamily="18" charset="0"/>
                </a:rPr>
                <a:t>𝑡_3  [𝐾𝑉/𝜇𝑠]</a:t>
              </a:r>
              <a:endParaRPr lang="en-US" sz="1100"/>
            </a:p>
          </xdr:txBody>
        </xdr:sp>
      </mc:Fallback>
    </mc:AlternateContent>
    <xdr:clientData/>
  </xdr:oneCellAnchor>
  <xdr:oneCellAnchor>
    <xdr:from>
      <xdr:col>15</xdr:col>
      <xdr:colOff>4762</xdr:colOff>
      <xdr:row>41</xdr:row>
      <xdr:rowOff>80962</xdr:rowOff>
    </xdr:from>
    <xdr:ext cx="1643591" cy="389081"/>
    <mc:AlternateContent xmlns:mc="http://schemas.openxmlformats.org/markup-compatibility/2006" xmlns:a14="http://schemas.microsoft.com/office/drawing/2010/main">
      <mc:Choice Requires="a14">
        <xdr:sp macro="" textlink="">
          <xdr:nvSpPr>
            <xdr:cNvPr id="19" name="TextBox 18">
              <a:extLst>
                <a:ext uri="{FF2B5EF4-FFF2-40B4-BE49-F238E27FC236}">
                  <a16:creationId xmlns:a16="http://schemas.microsoft.com/office/drawing/2014/main" id="{3269CF23-93FA-48D7-9E6D-40C6600ABCB2}"/>
                </a:ext>
              </a:extLst>
            </xdr:cNvPr>
            <xdr:cNvSpPr txBox="1"/>
          </xdr:nvSpPr>
          <xdr:spPr>
            <a:xfrm>
              <a:off x="3290887" y="5653087"/>
              <a:ext cx="1643591" cy="3890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𝑓</m:t>
                        </m:r>
                      </m:e>
                      <m:sub>
                        <m:r>
                          <a:rPr lang="en-US" sz="1100" b="0" i="1">
                            <a:latin typeface="Cambria Math" panose="02040503050406030204" pitchFamily="18" charset="0"/>
                          </a:rPr>
                          <m:t>𝐿</m:t>
                        </m:r>
                      </m:sub>
                    </m:sSub>
                    <m:r>
                      <a:rPr lang="en-US" sz="1100" b="0" i="1">
                        <a:latin typeface="Cambria Math" panose="02040503050406030204" pitchFamily="18" charset="0"/>
                      </a:rPr>
                      <m:t>=</m:t>
                    </m:r>
                    <m:f>
                      <m:fPr>
                        <m:ctrlPr>
                          <a:rPr lang="en-US" sz="1100" b="0" i="1">
                            <a:latin typeface="Cambria Math" panose="02040503050406030204" pitchFamily="18" charset="0"/>
                          </a:rPr>
                        </m:ctrlPr>
                      </m:fPr>
                      <m:num>
                        <m:r>
                          <a:rPr lang="en-US" sz="1100" b="0" i="1">
                            <a:latin typeface="Cambria Math" panose="02040503050406030204" pitchFamily="18" charset="0"/>
                          </a:rPr>
                          <m:t>1</m:t>
                        </m:r>
                      </m:num>
                      <m:den>
                        <m:r>
                          <a:rPr lang="en-US" sz="1100" b="0" i="1">
                            <a:latin typeface="Cambria Math" panose="02040503050406030204" pitchFamily="18" charset="0"/>
                          </a:rPr>
                          <m:t>2</m:t>
                        </m:r>
                        <m:r>
                          <a:rPr lang="en-US" sz="1100" b="0" i="1">
                            <a:latin typeface="Cambria Math" panose="02040503050406030204" pitchFamily="18" charset="0"/>
                            <a:ea typeface="Cambria Math" panose="02040503050406030204" pitchFamily="18" charset="0"/>
                          </a:rPr>
                          <m:t>𝜋</m:t>
                        </m:r>
                        <m:rad>
                          <m:radPr>
                            <m:degHide m:val="on"/>
                            <m:ctrlPr>
                              <a:rPr lang="en-US" sz="1100" b="0" i="1">
                                <a:latin typeface="Cambria Math" panose="02040503050406030204" pitchFamily="18" charset="0"/>
                                <a:ea typeface="Cambria Math" panose="02040503050406030204" pitchFamily="18" charset="0"/>
                              </a:rPr>
                            </m:ctrlPr>
                          </m:radPr>
                          <m:deg/>
                          <m:e>
                            <m:d>
                              <m:dPr>
                                <m:ctrlPr>
                                  <a:rPr lang="en-US" sz="1100" b="0" i="1">
                                    <a:latin typeface="Cambria Math" panose="02040503050406030204" pitchFamily="18" charset="0"/>
                                    <a:ea typeface="Cambria Math" panose="02040503050406030204" pitchFamily="18" charset="0"/>
                                  </a:rPr>
                                </m:ctrlPr>
                              </m:dPr>
                              <m:e>
                                <m:r>
                                  <a:rPr lang="en-US" sz="1100" b="0" i="1">
                                    <a:latin typeface="Cambria Math" panose="02040503050406030204" pitchFamily="18" charset="0"/>
                                    <a:ea typeface="Cambria Math" panose="02040503050406030204" pitchFamily="18" charset="0"/>
                                  </a:rPr>
                                  <m:t>1+</m:t>
                                </m:r>
                                <m:r>
                                  <a:rPr lang="en-US" sz="1100" b="0" i="1">
                                    <a:latin typeface="Cambria Math" panose="02040503050406030204" pitchFamily="18" charset="0"/>
                                    <a:ea typeface="Cambria Math" panose="02040503050406030204" pitchFamily="18" charset="0"/>
                                  </a:rPr>
                                  <m:t>𝐾</m:t>
                                </m:r>
                              </m:e>
                            </m:d>
                            <m:r>
                              <a:rPr lang="en-US" sz="1100" b="0" i="1">
                                <a:latin typeface="Cambria Math" panose="02040503050406030204" pitchFamily="18" charset="0"/>
                                <a:ea typeface="Cambria Math" panose="02040503050406030204" pitchFamily="18" charset="0"/>
                              </a:rPr>
                              <m:t>𝐿</m:t>
                            </m:r>
                            <m:sSub>
                              <m:sSubPr>
                                <m:ctrlPr>
                                  <a:rPr lang="en-US" sz="1100" b="0" i="1">
                                    <a:latin typeface="Cambria Math" panose="02040503050406030204" pitchFamily="18" charset="0"/>
                                    <a:ea typeface="Cambria Math" panose="02040503050406030204" pitchFamily="18" charset="0"/>
                                  </a:rPr>
                                </m:ctrlPr>
                              </m:sSubPr>
                              <m:e>
                                <m:r>
                                  <a:rPr lang="en-US" sz="1100" b="0" i="1">
                                    <a:latin typeface="Cambria Math" panose="02040503050406030204" pitchFamily="18" charset="0"/>
                                    <a:ea typeface="Cambria Math" panose="02040503050406030204" pitchFamily="18" charset="0"/>
                                  </a:rPr>
                                  <m:t>𝐶</m:t>
                                </m:r>
                              </m:e>
                              <m:sub>
                                <m:r>
                                  <a:rPr lang="en-US" sz="1100" b="0" i="1">
                                    <a:latin typeface="Cambria Math" panose="02040503050406030204" pitchFamily="18" charset="0"/>
                                    <a:ea typeface="Cambria Math" panose="02040503050406030204" pitchFamily="18" charset="0"/>
                                  </a:rPr>
                                  <m:t>𝐿</m:t>
                                </m:r>
                              </m:sub>
                            </m:sSub>
                          </m:e>
                        </m:rad>
                      </m:den>
                    </m:f>
                    <m:r>
                      <a:rPr lang="en-US" sz="1100" b="0" i="1">
                        <a:latin typeface="Cambria Math" panose="02040503050406030204" pitchFamily="18" charset="0"/>
                      </a:rPr>
                      <m:t>[</m:t>
                    </m:r>
                    <m:r>
                      <a:rPr lang="en-US" sz="1100" b="0" i="1">
                        <a:latin typeface="Cambria Math" panose="02040503050406030204" pitchFamily="18" charset="0"/>
                      </a:rPr>
                      <m:t>𝐻𝑧</m:t>
                    </m:r>
                    <m:r>
                      <a:rPr lang="en-US" sz="1100" b="0" i="1">
                        <a:latin typeface="Cambria Math" panose="02040503050406030204" pitchFamily="18" charset="0"/>
                      </a:rPr>
                      <m:t>]</m:t>
                    </m:r>
                  </m:oMath>
                </m:oMathPara>
              </a14:m>
              <a:endParaRPr lang="en-US" sz="1100"/>
            </a:p>
          </xdr:txBody>
        </xdr:sp>
      </mc:Choice>
      <mc:Fallback xmlns="">
        <xdr:sp macro="" textlink="">
          <xdr:nvSpPr>
            <xdr:cNvPr id="19" name="TextBox 18">
              <a:extLst>
                <a:ext uri="{FF2B5EF4-FFF2-40B4-BE49-F238E27FC236}">
                  <a16:creationId xmlns:a16="http://schemas.microsoft.com/office/drawing/2014/main" id="{3269CF23-93FA-48D7-9E6D-40C6600ABCB2}"/>
                </a:ext>
              </a:extLst>
            </xdr:cNvPr>
            <xdr:cNvSpPr txBox="1"/>
          </xdr:nvSpPr>
          <xdr:spPr>
            <a:xfrm>
              <a:off x="3290887" y="5653087"/>
              <a:ext cx="1643591" cy="3890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𝑓_𝐿=1/(2</a:t>
              </a:r>
              <a:r>
                <a:rPr lang="en-US" sz="1100" b="0" i="0">
                  <a:latin typeface="Cambria Math" panose="02040503050406030204" pitchFamily="18" charset="0"/>
                  <a:ea typeface="Cambria Math" panose="02040503050406030204" pitchFamily="18" charset="0"/>
                </a:rPr>
                <a:t>𝜋√((1+𝐾)𝐿𝐶_𝐿 ))</a:t>
              </a:r>
              <a:r>
                <a:rPr lang="en-US" sz="1100" b="0" i="0">
                  <a:latin typeface="Cambria Math" panose="02040503050406030204" pitchFamily="18" charset="0"/>
                </a:rPr>
                <a:t>[𝐻𝑧]</a:t>
              </a:r>
              <a:endParaRPr lang="en-US" sz="1100"/>
            </a:p>
          </xdr:txBody>
        </xdr:sp>
      </mc:Fallback>
    </mc:AlternateContent>
    <xdr:clientData/>
  </xdr:oneCellAnchor>
  <xdr:twoCellAnchor>
    <xdr:from>
      <xdr:col>0</xdr:col>
      <xdr:colOff>209551</xdr:colOff>
      <xdr:row>45</xdr:row>
      <xdr:rowOff>36440</xdr:rowOff>
    </xdr:from>
    <xdr:to>
      <xdr:col>8</xdr:col>
      <xdr:colOff>57151</xdr:colOff>
      <xdr:row>52</xdr:row>
      <xdr:rowOff>107672</xdr:rowOff>
    </xdr:to>
    <xdr:sp macro="" textlink="">
      <xdr:nvSpPr>
        <xdr:cNvPr id="20" name="TextBox 19">
          <a:extLst>
            <a:ext uri="{FF2B5EF4-FFF2-40B4-BE49-F238E27FC236}">
              <a16:creationId xmlns:a16="http://schemas.microsoft.com/office/drawing/2014/main" id="{F88935BD-4DA9-4A1F-88BC-F4755394693E}"/>
            </a:ext>
          </a:extLst>
        </xdr:cNvPr>
        <xdr:cNvSpPr txBox="1"/>
      </xdr:nvSpPr>
      <xdr:spPr>
        <a:xfrm>
          <a:off x="209551" y="8973375"/>
          <a:ext cx="1570383" cy="11811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 </a:t>
          </a:r>
          <a:r>
            <a:rPr lang="el-GR" sz="1100"/>
            <a:t>λ</a:t>
          </a:r>
          <a:r>
            <a:rPr lang="en-US" sz="1100"/>
            <a:t>=</a:t>
          </a:r>
          <a:r>
            <a:rPr lang="en-US" sz="1100" baseline="0"/>
            <a:t> Chopping Number</a:t>
          </a:r>
        </a:p>
        <a:p>
          <a:r>
            <a:rPr lang="en-US" sz="1100" baseline="0"/>
            <a:t>• i</a:t>
          </a:r>
          <a:r>
            <a:rPr lang="en-US" sz="1100" baseline="-25000"/>
            <a:t>c</a:t>
          </a:r>
          <a:r>
            <a:rPr lang="en-US" sz="1100" baseline="0"/>
            <a:t>= Chopping Current</a:t>
          </a:r>
        </a:p>
        <a:p>
          <a:r>
            <a:rPr lang="en-US" sz="1100" baseline="0"/>
            <a:t>• K= Neutral Shift Factor</a:t>
          </a:r>
        </a:p>
        <a:p>
          <a:r>
            <a:rPr lang="en-US" sz="1100" baseline="0"/>
            <a:t>• Q= Reactor Power</a:t>
          </a:r>
        </a:p>
        <a:p>
          <a:r>
            <a:rPr lang="en-US" sz="1100" baseline="0"/>
            <a:t>   Rating</a:t>
          </a:r>
        </a:p>
      </xdr:txBody>
    </xdr:sp>
    <xdr:clientData/>
  </xdr:twoCellAnchor>
  <xdr:twoCellAnchor>
    <xdr:from>
      <xdr:col>7</xdr:col>
      <xdr:colOff>161926</xdr:colOff>
      <xdr:row>45</xdr:row>
      <xdr:rowOff>36441</xdr:rowOff>
    </xdr:from>
    <xdr:to>
      <xdr:col>18</xdr:col>
      <xdr:colOff>123825</xdr:colOff>
      <xdr:row>52</xdr:row>
      <xdr:rowOff>107674</xdr:rowOff>
    </xdr:to>
    <xdr:sp macro="" textlink="">
      <xdr:nvSpPr>
        <xdr:cNvPr id="21" name="TextBox 20">
          <a:extLst>
            <a:ext uri="{FF2B5EF4-FFF2-40B4-BE49-F238E27FC236}">
              <a16:creationId xmlns:a16="http://schemas.microsoft.com/office/drawing/2014/main" id="{DCB59365-6B30-4140-B4AF-48A6A42ED427}"/>
            </a:ext>
          </a:extLst>
        </xdr:cNvPr>
        <xdr:cNvSpPr txBox="1"/>
      </xdr:nvSpPr>
      <xdr:spPr>
        <a:xfrm>
          <a:off x="1669361" y="8973376"/>
          <a:ext cx="2330725" cy="11811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f</a:t>
          </a:r>
          <a:r>
            <a:rPr lang="en-US" sz="1100" baseline="-25000"/>
            <a:t>L</a:t>
          </a:r>
          <a:r>
            <a:rPr lang="en-US" sz="1100"/>
            <a:t>=</a:t>
          </a:r>
          <a:r>
            <a:rPr lang="en-US" sz="1100" baseline="0"/>
            <a:t> Load Side Oscillation Frequency</a:t>
          </a:r>
        </a:p>
        <a:p>
          <a:r>
            <a:rPr lang="en-US" sz="1100" baseline="0"/>
            <a:t>• C</a:t>
          </a:r>
          <a:r>
            <a:rPr lang="en-US" sz="1100" baseline="-25000"/>
            <a:t>L</a:t>
          </a:r>
          <a:r>
            <a:rPr lang="en-US" sz="1100" baseline="0"/>
            <a:t>= Load Side Capacitance</a:t>
          </a:r>
        </a:p>
        <a:p>
          <a:r>
            <a:rPr lang="en-US" sz="1100" baseline="0"/>
            <a:t>• k</a:t>
          </a:r>
          <a:r>
            <a:rPr lang="en-US" sz="1100" baseline="-25000"/>
            <a:t>rv</a:t>
          </a:r>
          <a:r>
            <a:rPr lang="en-US" sz="1100" baseline="0"/>
            <a:t>=TRV peak value across Circuit</a:t>
          </a:r>
        </a:p>
        <a:p>
          <a:r>
            <a:rPr lang="en-US" sz="1100" baseline="0"/>
            <a:t>   Breaker in p.u.</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L=</a:t>
          </a:r>
          <a:r>
            <a:rPr lang="en-US" sz="1100" baseline="0">
              <a:solidFill>
                <a:schemeClr val="dk1"/>
              </a:solidFill>
              <a:effectLst/>
              <a:latin typeface="+mn-lt"/>
              <a:ea typeface="+mn-ea"/>
              <a:cs typeface="+mn-cs"/>
            </a:rPr>
            <a:t> Shunt Reactor/Transformer</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inductance</a:t>
          </a:r>
          <a:endParaRPr lang="en-US">
            <a:effectLst/>
          </a:endParaRPr>
        </a:p>
      </xdr:txBody>
    </xdr:sp>
    <xdr:clientData/>
  </xdr:twoCellAnchor>
  <xdr:twoCellAnchor>
    <xdr:from>
      <xdr:col>18</xdr:col>
      <xdr:colOff>85724</xdr:colOff>
      <xdr:row>45</xdr:row>
      <xdr:rowOff>36438</xdr:rowOff>
    </xdr:from>
    <xdr:to>
      <xdr:col>29</xdr:col>
      <xdr:colOff>95250</xdr:colOff>
      <xdr:row>52</xdr:row>
      <xdr:rowOff>107672</xdr:rowOff>
    </xdr:to>
    <xdr:sp macro="" textlink="">
      <xdr:nvSpPr>
        <xdr:cNvPr id="22" name="TextBox 21">
          <a:extLst>
            <a:ext uri="{FF2B5EF4-FFF2-40B4-BE49-F238E27FC236}">
              <a16:creationId xmlns:a16="http://schemas.microsoft.com/office/drawing/2014/main" id="{B630AE3E-3B20-467E-B5AB-ECD2663574BB}"/>
            </a:ext>
          </a:extLst>
        </xdr:cNvPr>
        <xdr:cNvSpPr txBox="1"/>
      </xdr:nvSpPr>
      <xdr:spPr>
        <a:xfrm>
          <a:off x="3961985" y="8973373"/>
          <a:ext cx="2469461" cy="11811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t>•</a:t>
          </a:r>
          <a:r>
            <a:rPr lang="en-US" sz="1100" baseline="0">
              <a:solidFill>
                <a:schemeClr val="dk1"/>
              </a:solidFill>
              <a:effectLst/>
              <a:latin typeface="+mn-lt"/>
              <a:ea typeface="+mn-ea"/>
              <a:cs typeface="+mn-cs"/>
            </a:rPr>
            <a:t>t</a:t>
          </a:r>
          <a:r>
            <a:rPr lang="en-US" sz="1100" baseline="-25000">
              <a:solidFill>
                <a:schemeClr val="dk1"/>
              </a:solidFill>
              <a:effectLst/>
              <a:latin typeface="+mn-lt"/>
              <a:ea typeface="+mn-ea"/>
              <a:cs typeface="+mn-cs"/>
            </a:rPr>
            <a:t>p</a:t>
          </a:r>
          <a:r>
            <a:rPr lang="en-US" sz="1100" baseline="0">
              <a:solidFill>
                <a:schemeClr val="dk1"/>
              </a:solidFill>
              <a:effectLst/>
              <a:latin typeface="+mn-lt"/>
              <a:ea typeface="+mn-ea"/>
              <a:cs typeface="+mn-cs"/>
            </a:rPr>
            <a:t>= Time to Peak</a:t>
          </a:r>
          <a:endParaRPr lang="en-US" sz="1100" baseline="0"/>
        </a:p>
        <a:p>
          <a:r>
            <a:rPr lang="en-US" sz="1100" baseline="0"/>
            <a:t>•V</a:t>
          </a:r>
          <a:r>
            <a:rPr lang="en-US" sz="1100" baseline="-25000"/>
            <a:t>s</a:t>
          </a:r>
          <a:r>
            <a:rPr lang="en-US" sz="1100" baseline="0"/>
            <a:t>= System Voltage Line to Line</a:t>
          </a:r>
        </a:p>
        <a:p>
          <a:r>
            <a:rPr lang="en-US" sz="1100" baseline="0"/>
            <a:t>•</a:t>
          </a:r>
          <a:r>
            <a:rPr lang="el-GR" sz="1100" baseline="0"/>
            <a:t>ω</a:t>
          </a:r>
          <a:r>
            <a:rPr lang="en-US" sz="1100" baseline="0"/>
            <a:t>=System Angular Velocity [rad/s]</a:t>
          </a:r>
        </a:p>
        <a:p>
          <a:r>
            <a:rPr lang="en-US" sz="1100" baseline="0"/>
            <a:t>•k</a:t>
          </a:r>
          <a:r>
            <a:rPr lang="en-US" sz="1100" baseline="-25000"/>
            <a:t>a</a:t>
          </a:r>
          <a:r>
            <a:rPr lang="en-US" sz="1100" baseline="0"/>
            <a:t>=Suppression Peak at Shunt Reactor</a:t>
          </a:r>
        </a:p>
        <a:p>
          <a:r>
            <a:rPr lang="en-US" sz="1100" baseline="0"/>
            <a:t>•N= Breaking units per pole (Series)</a:t>
          </a:r>
        </a:p>
      </xdr:txBody>
    </xdr:sp>
    <xdr:clientData/>
  </xdr:twoCellAnchor>
  <xdr:oneCellAnchor>
    <xdr:from>
      <xdr:col>29</xdr:col>
      <xdr:colOff>147637</xdr:colOff>
      <xdr:row>48</xdr:row>
      <xdr:rowOff>119062</xdr:rowOff>
    </xdr:from>
    <xdr:ext cx="1318053" cy="346570"/>
    <mc:AlternateContent xmlns:mc="http://schemas.openxmlformats.org/markup-compatibility/2006" xmlns:a14="http://schemas.microsoft.com/office/drawing/2010/main">
      <mc:Choice Requires="a14">
        <xdr:sp macro="" textlink="">
          <xdr:nvSpPr>
            <xdr:cNvPr id="24" name="TextBox 23">
              <a:extLst>
                <a:ext uri="{FF2B5EF4-FFF2-40B4-BE49-F238E27FC236}">
                  <a16:creationId xmlns:a16="http://schemas.microsoft.com/office/drawing/2014/main" id="{A72FB35A-9ACF-45F4-88BE-34C00D374C3C}"/>
                </a:ext>
              </a:extLst>
            </xdr:cNvPr>
            <xdr:cNvSpPr txBox="1"/>
          </xdr:nvSpPr>
          <xdr:spPr>
            <a:xfrm>
              <a:off x="6500812" y="8548687"/>
              <a:ext cx="1318053" cy="3465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𝑡</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𝑝</m:t>
                        </m:r>
                      </m:sub>
                    </m:sSub>
                    <m:r>
                      <a:rPr lang="en-US" sz="1100" b="0" i="1">
                        <a:latin typeface="Cambria Math" panose="02040503050406030204" pitchFamily="18" charset="0"/>
                      </a:rPr>
                      <m:t>+</m:t>
                    </m:r>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𝑠</m:t>
                            </m:r>
                          </m:sub>
                        </m:sSub>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𝐿</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𝑠</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𝐿</m:t>
                            </m:r>
                          </m:sub>
                        </m:sSub>
                      </m:den>
                    </m:f>
                    <m:r>
                      <a:rPr lang="en-US" sz="1100" b="0" i="1">
                        <a:latin typeface="Cambria Math" panose="02040503050406030204" pitchFamily="18" charset="0"/>
                      </a:rPr>
                      <m:t>[</m:t>
                    </m:r>
                    <m:r>
                      <a:rPr lang="en-US" sz="1100" b="0" i="1">
                        <a:latin typeface="Cambria Math" panose="02040503050406030204" pitchFamily="18" charset="0"/>
                      </a:rPr>
                      <m:t>𝐹</m:t>
                    </m:r>
                    <m:r>
                      <a:rPr lang="en-US" sz="1100" b="0" i="1">
                        <a:latin typeface="Cambria Math" panose="02040503050406030204" pitchFamily="18" charset="0"/>
                      </a:rPr>
                      <m:t>]</m:t>
                    </m:r>
                  </m:oMath>
                </m:oMathPara>
              </a14:m>
              <a:endParaRPr lang="en-US" sz="1100"/>
            </a:p>
          </xdr:txBody>
        </xdr:sp>
      </mc:Choice>
      <mc:Fallback xmlns="">
        <xdr:sp macro="" textlink="">
          <xdr:nvSpPr>
            <xdr:cNvPr id="24" name="TextBox 23">
              <a:extLst>
                <a:ext uri="{FF2B5EF4-FFF2-40B4-BE49-F238E27FC236}">
                  <a16:creationId xmlns:a16="http://schemas.microsoft.com/office/drawing/2014/main" id="{A72FB35A-9ACF-45F4-88BE-34C00D374C3C}"/>
                </a:ext>
              </a:extLst>
            </xdr:cNvPr>
            <xdr:cNvSpPr txBox="1"/>
          </xdr:nvSpPr>
          <xdr:spPr>
            <a:xfrm>
              <a:off x="6500812" y="8548687"/>
              <a:ext cx="1318053" cy="3465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𝐶_𝑡=𝐶_𝑝+(𝐶_𝑠 𝐶_𝐿)/(𝐶_𝑠+𝐶_𝐿 )[𝐹]</a:t>
              </a:r>
              <a:endParaRPr lang="en-US" sz="1100"/>
            </a:p>
          </xdr:txBody>
        </xdr:sp>
      </mc:Fallback>
    </mc:AlternateContent>
    <xdr:clientData/>
  </xdr:oneCellAnchor>
  <xdr:oneCellAnchor>
    <xdr:from>
      <xdr:col>24</xdr:col>
      <xdr:colOff>19050</xdr:colOff>
      <xdr:row>41</xdr:row>
      <xdr:rowOff>71437</xdr:rowOff>
    </xdr:from>
    <xdr:ext cx="807337" cy="347659"/>
    <mc:AlternateContent xmlns:mc="http://schemas.openxmlformats.org/markup-compatibility/2006" xmlns:a14="http://schemas.microsoft.com/office/drawing/2010/main">
      <mc:Choice Requires="a14">
        <xdr:sp macro="" textlink="">
          <xdr:nvSpPr>
            <xdr:cNvPr id="27" name="TextBox 26">
              <a:extLst>
                <a:ext uri="{FF2B5EF4-FFF2-40B4-BE49-F238E27FC236}">
                  <a16:creationId xmlns:a16="http://schemas.microsoft.com/office/drawing/2014/main" id="{F1A83FAF-9A52-454D-AA2B-F4265B767AB0}"/>
                </a:ext>
              </a:extLst>
            </xdr:cNvPr>
            <xdr:cNvSpPr txBox="1"/>
          </xdr:nvSpPr>
          <xdr:spPr>
            <a:xfrm>
              <a:off x="5276850" y="5643562"/>
              <a:ext cx="807337" cy="3476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𝑡</m:t>
                        </m:r>
                      </m:e>
                      <m:sub>
                        <m:r>
                          <a:rPr lang="en-US" sz="1100" b="0" i="1">
                            <a:latin typeface="Cambria Math" panose="02040503050406030204" pitchFamily="18" charset="0"/>
                          </a:rPr>
                          <m:t>𝑝</m:t>
                        </m:r>
                      </m:sub>
                    </m:sSub>
                    <m:r>
                      <a:rPr lang="en-US" sz="1100" b="0" i="1">
                        <a:latin typeface="Cambria Math" panose="02040503050406030204" pitchFamily="18" charset="0"/>
                      </a:rPr>
                      <m:t>=</m:t>
                    </m:r>
                    <m:f>
                      <m:fPr>
                        <m:ctrlPr>
                          <a:rPr lang="en-US" sz="1100" b="0" i="1">
                            <a:latin typeface="Cambria Math" panose="02040503050406030204" pitchFamily="18" charset="0"/>
                          </a:rPr>
                        </m:ctrlPr>
                      </m:fPr>
                      <m:num>
                        <m:r>
                          <a:rPr lang="en-US" sz="1100" b="0" i="1">
                            <a:latin typeface="Cambria Math" panose="02040503050406030204" pitchFamily="18" charset="0"/>
                          </a:rPr>
                          <m:t>1</m:t>
                        </m:r>
                      </m:num>
                      <m:den>
                        <m:r>
                          <a:rPr lang="en-US" sz="1100" b="0" i="1">
                            <a:latin typeface="Cambria Math" panose="02040503050406030204" pitchFamily="18" charset="0"/>
                          </a:rPr>
                          <m:t>2</m:t>
                        </m:r>
                        <m:sSub>
                          <m:sSubPr>
                            <m:ctrlPr>
                              <a:rPr lang="en-US" sz="1100" b="0" i="1">
                                <a:latin typeface="Cambria Math" panose="02040503050406030204" pitchFamily="18" charset="0"/>
                              </a:rPr>
                            </m:ctrlPr>
                          </m:sSubPr>
                          <m:e>
                            <m:r>
                              <a:rPr lang="en-US" sz="1100" b="0" i="1">
                                <a:latin typeface="Cambria Math" panose="02040503050406030204" pitchFamily="18" charset="0"/>
                              </a:rPr>
                              <m:t>𝑓</m:t>
                            </m:r>
                          </m:e>
                          <m:sub>
                            <m:r>
                              <a:rPr lang="en-US" sz="1100" b="0" i="1">
                                <a:latin typeface="Cambria Math" panose="02040503050406030204" pitchFamily="18" charset="0"/>
                              </a:rPr>
                              <m:t>𝐿</m:t>
                            </m:r>
                          </m:sub>
                        </m:sSub>
                      </m:den>
                    </m:f>
                    <m:d>
                      <m:dPr>
                        <m:begChr m:val="["/>
                        <m:endChr m:val="]"/>
                        <m:ctrlPr>
                          <a:rPr lang="en-US" sz="1100" b="0" i="1">
                            <a:latin typeface="Cambria Math" panose="02040503050406030204" pitchFamily="18" charset="0"/>
                            <a:ea typeface="Cambria Math" panose="02040503050406030204" pitchFamily="18" charset="0"/>
                          </a:rPr>
                        </m:ctrlPr>
                      </m:dPr>
                      <m:e>
                        <m:r>
                          <a:rPr lang="en-US" sz="1100" b="0" i="1">
                            <a:latin typeface="Cambria Math" panose="02040503050406030204" pitchFamily="18" charset="0"/>
                            <a:ea typeface="Cambria Math" panose="02040503050406030204" pitchFamily="18" charset="0"/>
                          </a:rPr>
                          <m:t>𝜇</m:t>
                        </m:r>
                        <m:r>
                          <a:rPr lang="en-US" sz="1100" b="0" i="1">
                            <a:latin typeface="Cambria Math" panose="02040503050406030204" pitchFamily="18" charset="0"/>
                            <a:ea typeface="Cambria Math" panose="02040503050406030204" pitchFamily="18" charset="0"/>
                          </a:rPr>
                          <m:t>𝑠</m:t>
                        </m:r>
                      </m:e>
                    </m:d>
                  </m:oMath>
                </m:oMathPara>
              </a14:m>
              <a:endParaRPr lang="en-US" sz="1100" b="0">
                <a:ea typeface="Cambria Math" panose="02040503050406030204" pitchFamily="18" charset="0"/>
              </a:endParaRPr>
            </a:p>
          </xdr:txBody>
        </xdr:sp>
      </mc:Choice>
      <mc:Fallback xmlns="">
        <xdr:sp macro="" textlink="">
          <xdr:nvSpPr>
            <xdr:cNvPr id="27" name="TextBox 26">
              <a:extLst>
                <a:ext uri="{FF2B5EF4-FFF2-40B4-BE49-F238E27FC236}">
                  <a16:creationId xmlns:a16="http://schemas.microsoft.com/office/drawing/2014/main" id="{F1A83FAF-9A52-454D-AA2B-F4265B767AB0}"/>
                </a:ext>
              </a:extLst>
            </xdr:cNvPr>
            <xdr:cNvSpPr txBox="1"/>
          </xdr:nvSpPr>
          <xdr:spPr>
            <a:xfrm>
              <a:off x="5276850" y="5643562"/>
              <a:ext cx="807337" cy="3476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𝑡_𝑝=1/(2𝑓_𝐿 )</a:t>
              </a:r>
              <a:r>
                <a:rPr lang="en-US" sz="1100" b="0" i="0">
                  <a:latin typeface="Cambria Math" panose="02040503050406030204" pitchFamily="18" charset="0"/>
                  <a:ea typeface="Cambria Math" panose="02040503050406030204" pitchFamily="18" charset="0"/>
                </a:rPr>
                <a:t> [𝜇𝑠]</a:t>
              </a:r>
              <a:endParaRPr lang="en-US" sz="1100" b="0">
                <a:ea typeface="Cambria Math" panose="02040503050406030204" pitchFamily="18" charset="0"/>
              </a:endParaRPr>
            </a:p>
          </xdr:txBody>
        </xdr:sp>
      </mc:Fallback>
    </mc:AlternateContent>
    <xdr:clientData/>
  </xdr:oneCellAnchor>
  <xdr:twoCellAnchor>
    <xdr:from>
      <xdr:col>0</xdr:col>
      <xdr:colOff>226359</xdr:colOff>
      <xdr:row>69</xdr:row>
      <xdr:rowOff>87966</xdr:rowOff>
    </xdr:from>
    <xdr:to>
      <xdr:col>43</xdr:col>
      <xdr:colOff>26334</xdr:colOff>
      <xdr:row>76</xdr:row>
      <xdr:rowOff>116542</xdr:rowOff>
    </xdr:to>
    <xdr:sp macro="" textlink="">
      <xdr:nvSpPr>
        <xdr:cNvPr id="28" name="TextBox 27">
          <a:extLst>
            <a:ext uri="{FF2B5EF4-FFF2-40B4-BE49-F238E27FC236}">
              <a16:creationId xmlns:a16="http://schemas.microsoft.com/office/drawing/2014/main" id="{BF4910C8-FDA6-4D9C-A24F-34CC3D7AEAE7}"/>
            </a:ext>
          </a:extLst>
        </xdr:cNvPr>
        <xdr:cNvSpPr txBox="1"/>
      </xdr:nvSpPr>
      <xdr:spPr>
        <a:xfrm>
          <a:off x="226359" y="11977407"/>
          <a:ext cx="9918887" cy="796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If chopping</a:t>
          </a:r>
          <a:r>
            <a:rPr lang="en-US" sz="1100" baseline="0"/>
            <a:t> current is not a known value, but chopping number is, fit the latter by changing chopping current after all other values are written. If neither is known, a table of ranges for chopping number is provided for the user to the right.</a:t>
          </a:r>
        </a:p>
        <a:p>
          <a:r>
            <a:rPr lang="en-US" sz="1100"/>
            <a:t>** Applicable for First-Pole-To-Clear</a:t>
          </a:r>
        </a:p>
        <a:p>
          <a:r>
            <a:rPr lang="en-US" sz="1100"/>
            <a:t>***</a:t>
          </a:r>
          <a:r>
            <a:rPr lang="en-US" sz="1100" baseline="0"/>
            <a:t> Applicable after all poles have cleared.</a:t>
          </a:r>
        </a:p>
        <a:p>
          <a:r>
            <a:rPr lang="en-US" sz="1100" baseline="0"/>
            <a:t>**** For transformer switching, magnetizing current is typically 1% to 2% of the transformer rating. In this field, enter the KVA of the magnetizing current which is equal to the 3-Phase KVA rating of the transformer multiplied by its percent magnetizing current (i.e. 10,000 kVA x 1.5% ≈ 150 KVAR).</a:t>
          </a:r>
        </a:p>
      </xdr:txBody>
    </xdr:sp>
    <xdr:clientData/>
  </xdr:twoCellAnchor>
  <xdr:twoCellAnchor>
    <xdr:from>
      <xdr:col>44</xdr:col>
      <xdr:colOff>45893</xdr:colOff>
      <xdr:row>14</xdr:row>
      <xdr:rowOff>9526</xdr:rowOff>
    </xdr:from>
    <xdr:to>
      <xdr:col>45</xdr:col>
      <xdr:colOff>96566</xdr:colOff>
      <xdr:row>28</xdr:row>
      <xdr:rowOff>9525</xdr:rowOff>
    </xdr:to>
    <xdr:sp macro="" textlink="">
      <xdr:nvSpPr>
        <xdr:cNvPr id="36" name="Right Brace 35">
          <a:extLst>
            <a:ext uri="{FF2B5EF4-FFF2-40B4-BE49-F238E27FC236}">
              <a16:creationId xmlns:a16="http://schemas.microsoft.com/office/drawing/2014/main" id="{BE42ECEB-1C5D-41B3-8480-AB4D86A19851}"/>
            </a:ext>
          </a:extLst>
        </xdr:cNvPr>
        <xdr:cNvSpPr/>
      </xdr:nvSpPr>
      <xdr:spPr>
        <a:xfrm>
          <a:off x="10428144" y="3135459"/>
          <a:ext cx="284467" cy="2182090"/>
        </a:xfrm>
        <a:prstGeom prst="rightBrace">
          <a:avLst/>
        </a:prstGeom>
        <a:noFill/>
        <a:ln w="25400"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44</xdr:col>
      <xdr:colOff>23626</xdr:colOff>
      <xdr:row>40</xdr:row>
      <xdr:rowOff>78922</xdr:rowOff>
    </xdr:from>
    <xdr:to>
      <xdr:col>45</xdr:col>
      <xdr:colOff>74300</xdr:colOff>
      <xdr:row>53</xdr:row>
      <xdr:rowOff>10886</xdr:rowOff>
    </xdr:to>
    <xdr:sp macro="" textlink="">
      <xdr:nvSpPr>
        <xdr:cNvPr id="47" name="Right Brace 46">
          <a:extLst>
            <a:ext uri="{FF2B5EF4-FFF2-40B4-BE49-F238E27FC236}">
              <a16:creationId xmlns:a16="http://schemas.microsoft.com/office/drawing/2014/main" id="{E2839AE6-DBE9-47E9-BDBD-ACCD174D0EE6}"/>
            </a:ext>
          </a:extLst>
        </xdr:cNvPr>
        <xdr:cNvSpPr/>
      </xdr:nvSpPr>
      <xdr:spPr>
        <a:xfrm>
          <a:off x="10405877" y="7309264"/>
          <a:ext cx="284468" cy="2001486"/>
        </a:xfrm>
        <a:prstGeom prst="rightBrace">
          <a:avLst/>
        </a:prstGeom>
        <a:noFill/>
        <a:ln w="25400"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45</xdr:col>
      <xdr:colOff>155121</xdr:colOff>
      <xdr:row>39</xdr:row>
      <xdr:rowOff>270781</xdr:rowOff>
    </xdr:from>
    <xdr:to>
      <xdr:col>90</xdr:col>
      <xdr:colOff>136071</xdr:colOff>
      <xdr:row>51</xdr:row>
      <xdr:rowOff>96612</xdr:rowOff>
    </xdr:to>
    <xdr:sp macro="" textlink="">
      <xdr:nvSpPr>
        <xdr:cNvPr id="48" name="TextBox 47">
          <a:extLst>
            <a:ext uri="{FF2B5EF4-FFF2-40B4-BE49-F238E27FC236}">
              <a16:creationId xmlns:a16="http://schemas.microsoft.com/office/drawing/2014/main" id="{6DE79CCB-4EC5-4EE3-990C-9CE948CED5C7}"/>
            </a:ext>
          </a:extLst>
        </xdr:cNvPr>
        <xdr:cNvSpPr txBox="1"/>
      </xdr:nvSpPr>
      <xdr:spPr>
        <a:xfrm>
          <a:off x="9952264" y="7101567"/>
          <a:ext cx="9778093" cy="182608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US" sz="1100"/>
            <a:t>The chopping number approach</a:t>
          </a:r>
          <a:r>
            <a:rPr lang="en-US" sz="1100" baseline="0"/>
            <a:t> cannot be applied to vacuum circuit breakers. The chopping current, however, can be determined by the contact material, and different equations must be used to determine TRV and RRRV.</a:t>
          </a:r>
        </a:p>
        <a:p>
          <a:pPr algn="just"/>
          <a:endParaRPr lang="en-US" sz="1100" baseline="0"/>
        </a:p>
        <a:p>
          <a:pPr algn="just"/>
          <a:r>
            <a:rPr lang="en-US" sz="1100"/>
            <a:t>t</a:t>
          </a:r>
          <a:r>
            <a:rPr lang="en-US" sz="1100" baseline="-25000"/>
            <a:t>3</a:t>
          </a:r>
          <a:r>
            <a:rPr lang="en-US" sz="1100" baseline="0"/>
            <a:t> is the time to reach TRV peak value defined in </a:t>
          </a:r>
          <a:r>
            <a:rPr lang="en-US" sz="1100" baseline="0">
              <a:solidFill>
                <a:sysClr val="windowText" lastClr="000000"/>
              </a:solidFill>
            </a:rPr>
            <a:t>IEEE Std C37.04b-2008</a:t>
          </a:r>
          <a:r>
            <a:rPr lang="en-US" sz="1100" baseline="30000">
              <a:solidFill>
                <a:sysClr val="windowText" lastClr="000000"/>
              </a:solidFill>
            </a:rPr>
            <a:t>2</a:t>
          </a:r>
          <a:r>
            <a:rPr lang="en-US" sz="1100" baseline="0">
              <a:solidFill>
                <a:sysClr val="windowText" lastClr="000000"/>
              </a:solidFill>
            </a:rPr>
            <a:t> and used in IEEE Std C37.015-2017</a:t>
          </a:r>
          <a:r>
            <a:rPr lang="en-US" sz="1100" baseline="30000">
              <a:solidFill>
                <a:sysClr val="windowText" lastClr="000000"/>
              </a:solidFill>
            </a:rPr>
            <a:t>1 </a:t>
          </a:r>
          <a:r>
            <a:rPr lang="en-US" sz="1100" baseline="0">
              <a:solidFill>
                <a:sysClr val="windowText" lastClr="000000"/>
              </a:solidFill>
            </a:rPr>
            <a:t>(Section 5.3) for calculating rated RRRV. The RRRV equation has been modified to use the system voltage instead of the circuit breaker's rated voltage.</a:t>
          </a:r>
        </a:p>
        <a:p>
          <a:pPr algn="just"/>
          <a:br>
            <a:rPr lang="en-US" sz="1100" baseline="0">
              <a:solidFill>
                <a:sysClr val="windowText" lastClr="000000"/>
              </a:solidFill>
            </a:rPr>
          </a:br>
          <a:r>
            <a:rPr lang="en-US" sz="1100" baseline="0">
              <a:solidFill>
                <a:sysClr val="windowText" lastClr="000000"/>
              </a:solidFill>
            </a:rPr>
            <a:t>SF6 circuit breakers are prone to only current chopping, while vacuum breakers are prone to both current chopping and voltage reignition</a:t>
          </a:r>
          <a:r>
            <a:rPr lang="en-US" sz="1100" baseline="30000">
              <a:solidFill>
                <a:schemeClr val="dk1"/>
              </a:solidFill>
              <a:effectLst/>
              <a:latin typeface="+mn-lt"/>
              <a:ea typeface="+mn-ea"/>
              <a:cs typeface="+mn-cs"/>
            </a:rPr>
            <a:t>3</a:t>
          </a:r>
          <a:r>
            <a:rPr lang="en-US" sz="1100" baseline="0">
              <a:solidFill>
                <a:sysClr val="windowText" lastClr="000000"/>
              </a:solidFill>
            </a:rPr>
            <a:t>. Due to the vacuum breaker's potential for voltage escalation, it is recommended that mitigation measures are used even if TRV and RRRV are below rated values.</a:t>
          </a:r>
        </a:p>
      </xdr:txBody>
    </xdr:sp>
    <xdr:clientData/>
  </xdr:twoCellAnchor>
  <xdr:twoCellAnchor>
    <xdr:from>
      <xdr:col>45</xdr:col>
      <xdr:colOff>152179</xdr:colOff>
      <xdr:row>90</xdr:row>
      <xdr:rowOff>35733</xdr:rowOff>
    </xdr:from>
    <xdr:to>
      <xdr:col>91</xdr:col>
      <xdr:colOff>59340</xdr:colOff>
      <xdr:row>101</xdr:row>
      <xdr:rowOff>129885</xdr:rowOff>
    </xdr:to>
    <xdr:sp macro="" textlink="">
      <xdr:nvSpPr>
        <xdr:cNvPr id="49" name="TextBox 48">
          <a:extLst>
            <a:ext uri="{FF2B5EF4-FFF2-40B4-BE49-F238E27FC236}">
              <a16:creationId xmlns:a16="http://schemas.microsoft.com/office/drawing/2014/main" id="{CB0A1697-D9DB-4D96-AC4D-010D77C2007E}"/>
            </a:ext>
          </a:extLst>
        </xdr:cNvPr>
        <xdr:cNvSpPr txBox="1"/>
      </xdr:nvSpPr>
      <xdr:spPr>
        <a:xfrm>
          <a:off x="10768224" y="15336348"/>
          <a:ext cx="10661752" cy="18086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t>Citations:</a:t>
          </a:r>
        </a:p>
        <a:p>
          <a:r>
            <a:rPr lang="en-US" sz="1100"/>
            <a:t>(1) </a:t>
          </a:r>
          <a:r>
            <a:rPr lang="en-US" sz="1100" b="0" i="0">
              <a:solidFill>
                <a:schemeClr val="dk1"/>
              </a:solidFill>
              <a:effectLst/>
              <a:latin typeface="+mn-lt"/>
              <a:ea typeface="+mn-ea"/>
              <a:cs typeface="+mn-cs"/>
            </a:rPr>
            <a:t>IEEE Std C37.015-2017 (Revision of IEEE Std C37.015-2009. (2018)),</a:t>
          </a:r>
          <a:r>
            <a:rPr lang="en-US" sz="1100" b="0" i="0" baseline="0">
              <a:solidFill>
                <a:schemeClr val="dk1"/>
              </a:solidFill>
              <a:effectLst/>
              <a:latin typeface="+mn-lt"/>
              <a:ea typeface="+mn-ea"/>
              <a:cs typeface="+mn-cs"/>
            </a:rPr>
            <a:t> </a:t>
          </a:r>
          <a:r>
            <a:rPr lang="en-US" sz="1100" b="0" i="0" u="none" strike="noStrike" baseline="0">
              <a:solidFill>
                <a:schemeClr val="dk1"/>
              </a:solidFill>
              <a:latin typeface="+mn-lt"/>
              <a:ea typeface="+mn-ea"/>
              <a:cs typeface="+mn-cs"/>
            </a:rPr>
            <a:t>IEEE Guide for the Application of Shunt Reactor Switching.</a:t>
          </a:r>
          <a:endParaRPr lang="en-US" sz="1100" b="0" i="0">
            <a:solidFill>
              <a:schemeClr val="dk1"/>
            </a:solidFill>
            <a:effectLst/>
            <a:latin typeface="+mn-lt"/>
            <a:ea typeface="+mn-ea"/>
            <a:cs typeface="+mn-cs"/>
          </a:endParaRPr>
        </a:p>
        <a:p>
          <a:r>
            <a:rPr lang="en-US" sz="1100"/>
            <a:t>(2) </a:t>
          </a:r>
          <a:r>
            <a:rPr lang="en-US" sz="1100" b="0" i="0" u="none" strike="noStrike" baseline="0">
              <a:solidFill>
                <a:schemeClr val="dk1"/>
              </a:solidFill>
              <a:latin typeface="+mn-lt"/>
              <a:ea typeface="+mn-ea"/>
              <a:cs typeface="+mn-cs"/>
            </a:rPr>
            <a:t>IEEE Std C37.04b™-2008, IEEE Standard for Rating Structure for AC High-Voltage Circuit</a:t>
          </a:r>
        </a:p>
        <a:p>
          <a:r>
            <a:rPr lang="en-US" sz="1100" b="0" i="0" u="none" strike="noStrike" baseline="0">
              <a:solidFill>
                <a:schemeClr val="dk1"/>
              </a:solidFill>
              <a:latin typeface="+mn-lt"/>
              <a:ea typeface="+mn-ea"/>
              <a:cs typeface="+mn-cs"/>
            </a:rPr>
            <a:t>      Breakers Rated on a Symmetrical Current Basis Amendment 2: To Change the Description of Transient Recovery Voltage for Harmonization with IEC 62271-100.</a:t>
          </a:r>
        </a:p>
        <a:p>
          <a:r>
            <a:rPr lang="en-US" sz="1100" b="0" i="0">
              <a:solidFill>
                <a:schemeClr val="dk1"/>
              </a:solidFill>
              <a:effectLst/>
              <a:latin typeface="+mn-lt"/>
              <a:ea typeface="+mn-ea"/>
              <a:cs typeface="+mn-cs"/>
            </a:rPr>
            <a:t>(3) Shipp, D. D., Dionise, T. J., Lorch, V., &amp; MacFarlane, B. G. (2011). Transformer failure due to circuit-breaker-induced switching transients. </a:t>
          </a:r>
          <a:r>
            <a:rPr lang="en-US" sz="1100" b="0" i="1">
              <a:solidFill>
                <a:schemeClr val="dk1"/>
              </a:solidFill>
              <a:effectLst/>
              <a:latin typeface="+mn-lt"/>
              <a:ea typeface="+mn-ea"/>
              <a:cs typeface="+mn-cs"/>
            </a:rPr>
            <a:t>IEEE transactions on industry </a:t>
          </a:r>
        </a:p>
        <a:p>
          <a:r>
            <a:rPr lang="en-US" sz="1100" b="0" i="1">
              <a:solidFill>
                <a:schemeClr val="dk1"/>
              </a:solidFill>
              <a:effectLst/>
              <a:latin typeface="+mn-lt"/>
              <a:ea typeface="+mn-ea"/>
              <a:cs typeface="+mn-cs"/>
            </a:rPr>
            <a:t>      applications</a:t>
          </a:r>
          <a:r>
            <a:rPr lang="en-US" sz="1100" b="0" i="0">
              <a:solidFill>
                <a:schemeClr val="dk1"/>
              </a:solidFill>
              <a:effectLst/>
              <a:latin typeface="+mn-lt"/>
              <a:ea typeface="+mn-ea"/>
              <a:cs typeface="+mn-cs"/>
            </a:rPr>
            <a:t>, </a:t>
          </a:r>
          <a:r>
            <a:rPr lang="en-US" sz="1100" b="0" i="1">
              <a:solidFill>
                <a:schemeClr val="dk1"/>
              </a:solidFill>
              <a:effectLst/>
              <a:latin typeface="+mn-lt"/>
              <a:ea typeface="+mn-ea"/>
              <a:cs typeface="+mn-cs"/>
            </a:rPr>
            <a:t>47</a:t>
          </a:r>
          <a:r>
            <a:rPr lang="en-US" sz="1100" b="0" i="0">
              <a:solidFill>
                <a:schemeClr val="dk1"/>
              </a:solidFill>
              <a:effectLst/>
              <a:latin typeface="+mn-lt"/>
              <a:ea typeface="+mn-ea"/>
              <a:cs typeface="+mn-cs"/>
            </a:rPr>
            <a:t>(2), 707-718.</a:t>
          </a:r>
        </a:p>
        <a:p>
          <a:r>
            <a:rPr lang="en-US" sz="1100" b="0" i="0">
              <a:solidFill>
                <a:schemeClr val="dk1"/>
              </a:solidFill>
              <a:effectLst/>
              <a:latin typeface="+mn-lt"/>
              <a:ea typeface="+mn-ea"/>
              <a:cs typeface="+mn-cs"/>
            </a:rPr>
            <a:t>(4) </a:t>
          </a:r>
          <a:r>
            <a:rPr lang="en-US" sz="1100" b="0" i="0" u="none" strike="noStrike" baseline="0">
              <a:solidFill>
                <a:schemeClr val="dk1"/>
              </a:solidFill>
              <a:latin typeface="+mn-lt"/>
              <a:ea typeface="+mn-ea"/>
              <a:cs typeface="+mn-cs"/>
            </a:rPr>
            <a:t>IEEE Std C37.06™-2009, IEEE Standard for AC High-Voltage Circuit Breakers Rated on a Symmetrical Current Basis-Preferred Ratings and Related Required Capabilities for </a:t>
          </a:r>
        </a:p>
        <a:p>
          <a:r>
            <a:rPr lang="en-US" sz="1100" b="0" i="0" u="none" strike="noStrike" baseline="0">
              <a:solidFill>
                <a:schemeClr val="dk1"/>
              </a:solidFill>
              <a:latin typeface="+mn-lt"/>
              <a:ea typeface="+mn-ea"/>
              <a:cs typeface="+mn-cs"/>
            </a:rPr>
            <a:t>      Voltages Above 1000 V.</a:t>
          </a:r>
        </a:p>
        <a:p>
          <a:r>
            <a:rPr lang="en-US" sz="1100" b="0" i="0" u="none" strike="noStrike" baseline="0">
              <a:solidFill>
                <a:schemeClr val="dk1"/>
              </a:solidFill>
              <a:latin typeface="+mn-lt"/>
              <a:ea typeface="+mn-ea"/>
              <a:cs typeface="+mn-cs"/>
            </a:rPr>
            <a:t>(5) </a:t>
          </a:r>
          <a:r>
            <a:rPr lang="en-US" sz="1100">
              <a:solidFill>
                <a:schemeClr val="dk1"/>
              </a:solidFill>
              <a:effectLst/>
              <a:latin typeface="+mn-lt"/>
              <a:ea typeface="+mn-ea"/>
              <a:cs typeface="+mn-cs"/>
            </a:rPr>
            <a:t>Technical Application Papers No. 26 Medium voltage switching devices: technologies and applications. -By ABB</a:t>
          </a:r>
          <a:endParaRPr lang="en-US" sz="1100"/>
        </a:p>
      </xdr:txBody>
    </xdr:sp>
    <xdr:clientData/>
  </xdr:twoCellAnchor>
  <xdr:twoCellAnchor>
    <xdr:from>
      <xdr:col>44</xdr:col>
      <xdr:colOff>25357</xdr:colOff>
      <xdr:row>54</xdr:row>
      <xdr:rowOff>109657</xdr:rowOff>
    </xdr:from>
    <xdr:to>
      <xdr:col>45</xdr:col>
      <xdr:colOff>76031</xdr:colOff>
      <xdr:row>68</xdr:row>
      <xdr:rowOff>120864</xdr:rowOff>
    </xdr:to>
    <xdr:sp macro="" textlink="">
      <xdr:nvSpPr>
        <xdr:cNvPr id="52" name="Right Brace 51">
          <a:extLst>
            <a:ext uri="{FF2B5EF4-FFF2-40B4-BE49-F238E27FC236}">
              <a16:creationId xmlns:a16="http://schemas.microsoft.com/office/drawing/2014/main" id="{15409481-1F71-4C7B-9468-C60FD8C83810}"/>
            </a:ext>
          </a:extLst>
        </xdr:cNvPr>
        <xdr:cNvSpPr/>
      </xdr:nvSpPr>
      <xdr:spPr>
        <a:xfrm>
          <a:off x="10407608" y="9617339"/>
          <a:ext cx="284468" cy="2375140"/>
        </a:xfrm>
        <a:prstGeom prst="rightBrace">
          <a:avLst>
            <a:gd name="adj1" fmla="val 20567"/>
            <a:gd name="adj2" fmla="val 50000"/>
          </a:avLst>
        </a:prstGeom>
        <a:noFill/>
        <a:ln w="25400"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45</xdr:col>
      <xdr:colOff>148311</xdr:colOff>
      <xdr:row>54</xdr:row>
      <xdr:rowOff>72757</xdr:rowOff>
    </xdr:from>
    <xdr:to>
      <xdr:col>90</xdr:col>
      <xdr:colOff>171089</xdr:colOff>
      <xdr:row>64</xdr:row>
      <xdr:rowOff>149678</xdr:rowOff>
    </xdr:to>
    <xdr:sp macro="" textlink="">
      <xdr:nvSpPr>
        <xdr:cNvPr id="53" name="TextBox 52">
          <a:extLst>
            <a:ext uri="{FF2B5EF4-FFF2-40B4-BE49-F238E27FC236}">
              <a16:creationId xmlns:a16="http://schemas.microsoft.com/office/drawing/2014/main" id="{D6EC6881-ABDC-409A-9AB2-00D4F62FFDC5}"/>
            </a:ext>
          </a:extLst>
        </xdr:cNvPr>
        <xdr:cNvSpPr txBox="1"/>
      </xdr:nvSpPr>
      <xdr:spPr>
        <a:xfrm>
          <a:off x="9945454" y="9475293"/>
          <a:ext cx="9819921" cy="1709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US" sz="1100">
              <a:solidFill>
                <a:srgbClr val="FF0000"/>
              </a:solidFill>
            </a:rPr>
            <a:t>Data Input</a:t>
          </a:r>
          <a:r>
            <a:rPr lang="en-US" sz="1100"/>
            <a:t>: Table A.1</a:t>
          </a:r>
          <a:r>
            <a:rPr lang="en-US" sz="1100" baseline="30000"/>
            <a:t>1</a:t>
          </a:r>
          <a:r>
            <a:rPr lang="en-US" sz="1100" baseline="0"/>
            <a:t> shows ranges of chopping numbers based on circuit breaker type.  Chopping number is affected by system characteristics as well, so if chopping number must be fit to a value, fill in all other data inputs before changing chopping current to fit chopping number. For vacuum breakers, a list of chopping currents is given below based on contact material</a:t>
          </a:r>
          <a:r>
            <a:rPr lang="en-US" sz="1100" baseline="30000">
              <a:solidFill>
                <a:schemeClr val="dk1"/>
              </a:solidFill>
              <a:effectLst/>
              <a:latin typeface="+mn-lt"/>
              <a:ea typeface="+mn-ea"/>
              <a:cs typeface="+mn-cs"/>
            </a:rPr>
            <a:t>3</a:t>
          </a:r>
          <a:r>
            <a:rPr lang="en-US" sz="1100" baseline="0"/>
            <a:t>. Always use maximum chopping current for vacuum breakers. Tips for calculating capacitance are provided on other tabs.  Arc voltage can go as high as 1KV for SF-6 breakers and 0.1KV for vacuum breakers</a:t>
          </a:r>
          <a:r>
            <a:rPr lang="en-US" sz="1100" baseline="30000"/>
            <a:t>5</a:t>
          </a:r>
          <a:r>
            <a:rPr lang="en-US" sz="1100" baseline="0"/>
            <a:t>, although the breaker manufacturer may be able to provide more accurate values.</a:t>
          </a:r>
        </a:p>
        <a:p>
          <a:pPr algn="just"/>
          <a:endParaRPr lang="en-US" sz="1100" baseline="0"/>
        </a:p>
        <a:p>
          <a:pPr algn="just"/>
          <a:r>
            <a:rPr lang="en-US" sz="1100" baseline="0">
              <a:solidFill>
                <a:srgbClr val="FF0000"/>
              </a:solidFill>
            </a:rPr>
            <a:t>Data Output: </a:t>
          </a:r>
          <a:r>
            <a:rPr lang="en-US" sz="1100" baseline="0"/>
            <a:t>TRV and RRRV values should be compared to the circuit breaker's rated TRV and RRRV values for T10/T30 duties, which stand for 10% and 30% of rated short-circuit breaking current respectively. Tables 3 and 7 (located on another tab) provide reference values to the IEEE's preferred ratings for circuit breakers at rated voltages below 100KV</a:t>
          </a:r>
          <a:r>
            <a:rPr lang="en-US" sz="1100" baseline="30000"/>
            <a:t>4</a:t>
          </a:r>
          <a:r>
            <a:rPr lang="en-US" sz="1100" baseline="0"/>
            <a:t> for cable and overhead line systems respectively. However, the user's circuit breaker may have a different rating and, in that case, those values should be used if available.</a:t>
          </a:r>
        </a:p>
      </xdr:txBody>
    </xdr:sp>
    <xdr:clientData/>
  </xdr:twoCellAnchor>
  <xdr:twoCellAnchor editAs="oneCell">
    <xdr:from>
      <xdr:col>45</xdr:col>
      <xdr:colOff>136070</xdr:colOff>
      <xdr:row>65</xdr:row>
      <xdr:rowOff>132992</xdr:rowOff>
    </xdr:from>
    <xdr:to>
      <xdr:col>64</xdr:col>
      <xdr:colOff>3174</xdr:colOff>
      <xdr:row>77</xdr:row>
      <xdr:rowOff>30657</xdr:rowOff>
    </xdr:to>
    <xdr:pic>
      <xdr:nvPicPr>
        <xdr:cNvPr id="54" name="Picture 53">
          <a:extLst>
            <a:ext uri="{FF2B5EF4-FFF2-40B4-BE49-F238E27FC236}">
              <a16:creationId xmlns:a16="http://schemas.microsoft.com/office/drawing/2014/main" id="{D94265CD-5B9C-4304-B840-A5943A2C6CF2}"/>
            </a:ext>
          </a:extLst>
        </xdr:cNvPr>
        <xdr:cNvPicPr>
          <a:picLocks noChangeAspect="1"/>
        </xdr:cNvPicPr>
      </xdr:nvPicPr>
      <xdr:blipFill>
        <a:blip xmlns:r="http://schemas.openxmlformats.org/officeDocument/2006/relationships" r:embed="rId3"/>
        <a:stretch>
          <a:fillRect/>
        </a:stretch>
      </xdr:blipFill>
      <xdr:spPr>
        <a:xfrm>
          <a:off x="9933213" y="11345278"/>
          <a:ext cx="4003675" cy="1868925"/>
        </a:xfrm>
        <a:prstGeom prst="rect">
          <a:avLst/>
        </a:prstGeom>
      </xdr:spPr>
    </xdr:pic>
    <xdr:clientData/>
  </xdr:twoCellAnchor>
  <xdr:twoCellAnchor>
    <xdr:from>
      <xdr:col>44</xdr:col>
      <xdr:colOff>40746</xdr:colOff>
      <xdr:row>78</xdr:row>
      <xdr:rowOff>56029</xdr:rowOff>
    </xdr:from>
    <xdr:to>
      <xdr:col>45</xdr:col>
      <xdr:colOff>101098</xdr:colOff>
      <xdr:row>95</xdr:row>
      <xdr:rowOff>90767</xdr:rowOff>
    </xdr:to>
    <xdr:sp macro="" textlink="">
      <xdr:nvSpPr>
        <xdr:cNvPr id="59" name="Right Brace 58">
          <a:extLst>
            <a:ext uri="{FF2B5EF4-FFF2-40B4-BE49-F238E27FC236}">
              <a16:creationId xmlns:a16="http://schemas.microsoft.com/office/drawing/2014/main" id="{981B0015-CEE1-45F7-86AE-40B17F1FCE6E}"/>
            </a:ext>
          </a:extLst>
        </xdr:cNvPr>
        <xdr:cNvSpPr/>
      </xdr:nvSpPr>
      <xdr:spPr>
        <a:xfrm>
          <a:off x="10422997" y="13347734"/>
          <a:ext cx="294146" cy="2822966"/>
        </a:xfrm>
        <a:prstGeom prst="rightBrace">
          <a:avLst/>
        </a:prstGeom>
        <a:noFill/>
        <a:ln w="25400"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45</xdr:col>
      <xdr:colOff>132791</xdr:colOff>
      <xdr:row>79</xdr:row>
      <xdr:rowOff>57710</xdr:rowOff>
    </xdr:from>
    <xdr:to>
      <xdr:col>91</xdr:col>
      <xdr:colOff>18210</xdr:colOff>
      <xdr:row>89</xdr:row>
      <xdr:rowOff>103908</xdr:rowOff>
    </xdr:to>
    <xdr:sp macro="" textlink="">
      <xdr:nvSpPr>
        <xdr:cNvPr id="60" name="TextBox 59">
          <a:extLst>
            <a:ext uri="{FF2B5EF4-FFF2-40B4-BE49-F238E27FC236}">
              <a16:creationId xmlns:a16="http://schemas.microsoft.com/office/drawing/2014/main" id="{A302D2CA-67A2-48F6-A648-FE41751A7531}"/>
            </a:ext>
          </a:extLst>
        </xdr:cNvPr>
        <xdr:cNvSpPr txBox="1"/>
      </xdr:nvSpPr>
      <xdr:spPr>
        <a:xfrm>
          <a:off x="10748836" y="13505279"/>
          <a:ext cx="10640010" cy="17433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US" sz="1100" b="1"/>
            <a:t>Surge (Lightning) Arrester:</a:t>
          </a:r>
          <a:r>
            <a:rPr lang="en-US" sz="1100" b="1" baseline="0"/>
            <a:t> </a:t>
          </a:r>
        </a:p>
        <a:p>
          <a:pPr algn="just"/>
          <a:r>
            <a:rPr lang="en-US" sz="1100" baseline="0"/>
            <a:t>When connected parallel to the shunt reactor (line-to-neutral), the surge surge arrester can limit the suppression peak overvoltage at the reactor/transformer up to its clamping voltage. This does reduce the TRV value as long as the clamping voltage is below the original suppression peak overvoltage.  The surge arrester has no influence on RRRV. It's important to note that the arrester's main purpose is to protect the shunt reactor/transformer from transient over-voltages originating on the line side of the circuit breaker.</a:t>
          </a:r>
        </a:p>
        <a:p>
          <a:pPr algn="just"/>
          <a:endParaRPr lang="en-US" sz="1100" baseline="0"/>
        </a:p>
        <a:p>
          <a:pPr algn="just"/>
          <a:r>
            <a:rPr lang="en-US" sz="1100" b="1" baseline="0"/>
            <a:t>RC Snubber:</a:t>
          </a:r>
        </a:p>
        <a:p>
          <a:pPr algn="just"/>
          <a:r>
            <a:rPr lang="en-US" sz="1100" baseline="0"/>
            <a:t>The surge capacitor provides additional capacitance to the load side of the circuit breaker, reducing the load side oscillation frequency and, therefore, significantly reducing RRRV. The "new" chopping number may also reduce suppression peak and TRV. The resistor provides damping should re-ignition occur and minimizes potential for virtual current chopping, but its effects are not included here in this calculator in order to show a worst case result for the effects of installing overvoltage protection equipment.</a:t>
          </a:r>
          <a:endParaRPr lang="en-US" sz="1100"/>
        </a:p>
      </xdr:txBody>
    </xdr:sp>
    <xdr:clientData/>
  </xdr:twoCellAnchor>
  <xdr:twoCellAnchor>
    <xdr:from>
      <xdr:col>45</xdr:col>
      <xdr:colOff>146234</xdr:colOff>
      <xdr:row>51</xdr:row>
      <xdr:rowOff>134670</xdr:rowOff>
    </xdr:from>
    <xdr:to>
      <xdr:col>90</xdr:col>
      <xdr:colOff>189097</xdr:colOff>
      <xdr:row>53</xdr:row>
      <xdr:rowOff>161845</xdr:rowOff>
    </xdr:to>
    <xdr:sp macro="" textlink="">
      <xdr:nvSpPr>
        <xdr:cNvPr id="70" name="TextBox 69">
          <a:extLst>
            <a:ext uri="{FF2B5EF4-FFF2-40B4-BE49-F238E27FC236}">
              <a16:creationId xmlns:a16="http://schemas.microsoft.com/office/drawing/2014/main" id="{4566F97F-F4F3-46BF-A232-C6198656F8D3}"/>
            </a:ext>
          </a:extLst>
        </xdr:cNvPr>
        <xdr:cNvSpPr txBox="1"/>
      </xdr:nvSpPr>
      <xdr:spPr>
        <a:xfrm>
          <a:off x="9943377" y="8965706"/>
          <a:ext cx="9840006" cy="3265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a:t>
          </a:r>
          <a:r>
            <a:rPr lang="en-US" sz="1100" baseline="0"/>
            <a:t> Cp corresponds to grading capacitors and are ignored as this spread sheet only applies to single interrupter circuit breakers where N=1.</a:t>
          </a:r>
        </a:p>
        <a:p>
          <a:endParaRPr lang="en-US" sz="1100" baseline="0"/>
        </a:p>
        <a:p>
          <a:endParaRPr lang="en-US" sz="1100" baseline="0"/>
        </a:p>
      </xdr:txBody>
    </xdr:sp>
    <xdr:clientData/>
  </xdr:twoCellAnchor>
  <xdr:twoCellAnchor>
    <xdr:from>
      <xdr:col>2</xdr:col>
      <xdr:colOff>11766</xdr:colOff>
      <xdr:row>94</xdr:row>
      <xdr:rowOff>30255</xdr:rowOff>
    </xdr:from>
    <xdr:to>
      <xdr:col>42</xdr:col>
      <xdr:colOff>145115</xdr:colOff>
      <xdr:row>98</xdr:row>
      <xdr:rowOff>106455</xdr:rowOff>
    </xdr:to>
    <xdr:sp macro="" textlink="">
      <xdr:nvSpPr>
        <xdr:cNvPr id="4" name="TextBox 3">
          <a:extLst>
            <a:ext uri="{FF2B5EF4-FFF2-40B4-BE49-F238E27FC236}">
              <a16:creationId xmlns:a16="http://schemas.microsoft.com/office/drawing/2014/main" id="{4C53A651-7129-480D-993C-82479FA52E9E}"/>
            </a:ext>
          </a:extLst>
        </xdr:cNvPr>
        <xdr:cNvSpPr txBox="1"/>
      </xdr:nvSpPr>
      <xdr:spPr>
        <a:xfrm>
          <a:off x="482413" y="15634447"/>
          <a:ext cx="9641541" cy="6813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US" sz="1100" b="1" baseline="0"/>
            <a:t>Recommendation: </a:t>
          </a:r>
          <a:r>
            <a:rPr lang="en-US" sz="1100" baseline="0"/>
            <a:t>Lightning arrester and RC Snubber application are recommended to minimize RRRV and TRV for nearly all vacuum circuit breaker applications when there is a short distance between the circuit breaker and the inductive load. SF6 Breakers which do not have re-ignition concerns may not require the resistor of the RC-Snubber but due to their relatively low cost, NEPSI recommends their application.   </a:t>
          </a:r>
          <a:endParaRPr lang="en-US" sz="1100"/>
        </a:p>
      </xdr:txBody>
    </xdr:sp>
    <xdr:clientData/>
  </xdr:twoCellAnchor>
  <xdr:twoCellAnchor>
    <xdr:from>
      <xdr:col>2</xdr:col>
      <xdr:colOff>11206</xdr:colOff>
      <xdr:row>98</xdr:row>
      <xdr:rowOff>65556</xdr:rowOff>
    </xdr:from>
    <xdr:to>
      <xdr:col>42</xdr:col>
      <xdr:colOff>144556</xdr:colOff>
      <xdr:row>102</xdr:row>
      <xdr:rowOff>107674</xdr:rowOff>
    </xdr:to>
    <xdr:sp macro="" textlink="">
      <xdr:nvSpPr>
        <xdr:cNvPr id="7" name="TextBox 6">
          <a:extLst>
            <a:ext uri="{FF2B5EF4-FFF2-40B4-BE49-F238E27FC236}">
              <a16:creationId xmlns:a16="http://schemas.microsoft.com/office/drawing/2014/main" id="{AF751193-F531-44F0-8227-EDA1E4432BD0}"/>
            </a:ext>
          </a:extLst>
        </xdr:cNvPr>
        <xdr:cNvSpPr txBox="1"/>
      </xdr:nvSpPr>
      <xdr:spPr>
        <a:xfrm>
          <a:off x="441902" y="17881447"/>
          <a:ext cx="8838371" cy="6384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a:t>Calculation note:</a:t>
          </a:r>
          <a:r>
            <a:rPr lang="en-US" sz="1100" b="1" i="1" baseline="0"/>
            <a:t> </a:t>
          </a:r>
          <a:r>
            <a:rPr lang="en-US" sz="1100" i="1"/>
            <a:t>The</a:t>
          </a:r>
          <a:r>
            <a:rPr lang="en-US" sz="1100" i="1" baseline="0"/>
            <a:t> chopping number approach is a very simplified method of calculating TRV &amp; RRRV and this should be taken into consideration when choosing a margin for these values. Other methods such as the Cassie &amp; Mayr arc model give much more accurate results, but often require simulation software.</a:t>
          </a:r>
          <a:endParaRPr lang="en-US" sz="1100" i="1"/>
        </a:p>
      </xdr:txBody>
    </xdr:sp>
    <xdr:clientData/>
  </xdr:twoCellAnchor>
  <xdr:twoCellAnchor>
    <xdr:from>
      <xdr:col>5</xdr:col>
      <xdr:colOff>209548</xdr:colOff>
      <xdr:row>56</xdr:row>
      <xdr:rowOff>19050</xdr:rowOff>
    </xdr:from>
    <xdr:to>
      <xdr:col>6</xdr:col>
      <xdr:colOff>161924</xdr:colOff>
      <xdr:row>58</xdr:row>
      <xdr:rowOff>114300</xdr:rowOff>
    </xdr:to>
    <xdr:sp macro="" textlink="">
      <xdr:nvSpPr>
        <xdr:cNvPr id="65" name="Right Brace 64">
          <a:extLst>
            <a:ext uri="{FF2B5EF4-FFF2-40B4-BE49-F238E27FC236}">
              <a16:creationId xmlns:a16="http://schemas.microsoft.com/office/drawing/2014/main" id="{630C0519-33D2-4ED2-879B-97432647C469}"/>
            </a:ext>
          </a:extLst>
        </xdr:cNvPr>
        <xdr:cNvSpPr/>
      </xdr:nvSpPr>
      <xdr:spPr>
        <a:xfrm rot="10800000">
          <a:off x="1304923" y="9629775"/>
          <a:ext cx="171451" cy="400050"/>
        </a:xfrm>
        <a:prstGeom prst="rightBrace">
          <a:avLst>
            <a:gd name="adj1" fmla="val 8333"/>
            <a:gd name="adj2" fmla="val 50000"/>
          </a:avLst>
        </a:prstGeom>
        <a:noFill/>
        <a:ln w="25400"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5</xdr:col>
      <xdr:colOff>209550</xdr:colOff>
      <xdr:row>59</xdr:row>
      <xdr:rowOff>47625</xdr:rowOff>
    </xdr:from>
    <xdr:to>
      <xdr:col>6</xdr:col>
      <xdr:colOff>190499</xdr:colOff>
      <xdr:row>66</xdr:row>
      <xdr:rowOff>123825</xdr:rowOff>
    </xdr:to>
    <xdr:sp macro="" textlink="">
      <xdr:nvSpPr>
        <xdr:cNvPr id="67" name="Right Brace 66">
          <a:extLst>
            <a:ext uri="{FF2B5EF4-FFF2-40B4-BE49-F238E27FC236}">
              <a16:creationId xmlns:a16="http://schemas.microsoft.com/office/drawing/2014/main" id="{A5A3766C-F78F-440C-A23C-C073DD4D4E1E}"/>
            </a:ext>
          </a:extLst>
        </xdr:cNvPr>
        <xdr:cNvSpPr/>
      </xdr:nvSpPr>
      <xdr:spPr>
        <a:xfrm rot="10800000">
          <a:off x="1304925" y="10115550"/>
          <a:ext cx="200024" cy="1181100"/>
        </a:xfrm>
        <a:prstGeom prst="rightBrace">
          <a:avLst>
            <a:gd name="adj1" fmla="val 8333"/>
            <a:gd name="adj2" fmla="val 50000"/>
          </a:avLst>
        </a:prstGeom>
        <a:noFill/>
        <a:ln w="25400"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5</xdr:col>
      <xdr:colOff>224673</xdr:colOff>
      <xdr:row>67</xdr:row>
      <xdr:rowOff>28572</xdr:rowOff>
    </xdr:from>
    <xdr:to>
      <xdr:col>6</xdr:col>
      <xdr:colOff>158003</xdr:colOff>
      <xdr:row>68</xdr:row>
      <xdr:rowOff>161925</xdr:rowOff>
    </xdr:to>
    <xdr:sp macro="" textlink="">
      <xdr:nvSpPr>
        <xdr:cNvPr id="68" name="Right Brace 67">
          <a:extLst>
            <a:ext uri="{FF2B5EF4-FFF2-40B4-BE49-F238E27FC236}">
              <a16:creationId xmlns:a16="http://schemas.microsoft.com/office/drawing/2014/main" id="{AC478670-1D7B-4A1B-8F2A-762146A6984E}"/>
            </a:ext>
          </a:extLst>
        </xdr:cNvPr>
        <xdr:cNvSpPr/>
      </xdr:nvSpPr>
      <xdr:spPr>
        <a:xfrm rot="10800000">
          <a:off x="1401291" y="11576234"/>
          <a:ext cx="168653" cy="295838"/>
        </a:xfrm>
        <a:prstGeom prst="rightBrace">
          <a:avLst>
            <a:gd name="adj1" fmla="val 8333"/>
            <a:gd name="adj2" fmla="val 50000"/>
          </a:avLst>
        </a:prstGeom>
        <a:noFill/>
        <a:ln w="25400"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68</xdr:col>
      <xdr:colOff>89647</xdr:colOff>
      <xdr:row>65</xdr:row>
      <xdr:rowOff>-1</xdr:rowOff>
    </xdr:from>
    <xdr:to>
      <xdr:col>83</xdr:col>
      <xdr:colOff>22412</xdr:colOff>
      <xdr:row>77</xdr:row>
      <xdr:rowOff>157995</xdr:rowOff>
    </xdr:to>
    <xdr:pic>
      <xdr:nvPicPr>
        <xdr:cNvPr id="37" name="Picture 36">
          <a:extLst>
            <a:ext uri="{FF2B5EF4-FFF2-40B4-BE49-F238E27FC236}">
              <a16:creationId xmlns:a16="http://schemas.microsoft.com/office/drawing/2014/main" id="{973B62C2-D590-41ED-B181-E6C9E8950317}"/>
            </a:ext>
          </a:extLst>
        </xdr:cNvPr>
        <xdr:cNvPicPr>
          <a:picLocks noChangeAspect="1"/>
        </xdr:cNvPicPr>
      </xdr:nvPicPr>
      <xdr:blipFill>
        <a:blip xmlns:r="http://schemas.openxmlformats.org/officeDocument/2006/relationships" r:embed="rId4"/>
        <a:stretch>
          <a:fillRect/>
        </a:stretch>
      </xdr:blipFill>
      <xdr:spPr>
        <a:xfrm>
          <a:off x="15329647" y="11474823"/>
          <a:ext cx="3294530" cy="2148258"/>
        </a:xfrm>
        <a:prstGeom prst="rect">
          <a:avLst/>
        </a:prstGeom>
      </xdr:spPr>
    </xdr:pic>
    <xdr:clientData/>
  </xdr:twoCellAnchor>
  <xdr:twoCellAnchor editAs="oneCell">
    <xdr:from>
      <xdr:col>21</xdr:col>
      <xdr:colOff>101878</xdr:colOff>
      <xdr:row>16</xdr:row>
      <xdr:rowOff>34297</xdr:rowOff>
    </xdr:from>
    <xdr:to>
      <xdr:col>40</xdr:col>
      <xdr:colOff>140711</xdr:colOff>
      <xdr:row>28</xdr:row>
      <xdr:rowOff>52670</xdr:rowOff>
    </xdr:to>
    <xdr:pic>
      <xdr:nvPicPr>
        <xdr:cNvPr id="12" name="Picture 11">
          <a:extLst>
            <a:ext uri="{FF2B5EF4-FFF2-40B4-BE49-F238E27FC236}">
              <a16:creationId xmlns:a16="http://schemas.microsoft.com/office/drawing/2014/main" id="{137512A9-C304-484F-8142-7CFD90F5E215}"/>
            </a:ext>
          </a:extLst>
        </xdr:cNvPr>
        <xdr:cNvPicPr>
          <a:picLocks noChangeAspect="1"/>
        </xdr:cNvPicPr>
      </xdr:nvPicPr>
      <xdr:blipFill rotWithShape="1">
        <a:blip xmlns:r="http://schemas.openxmlformats.org/officeDocument/2006/relationships" r:embed="rId5"/>
        <a:srcRect l="3234" t="538" r="3504" b="36323"/>
        <a:stretch/>
      </xdr:blipFill>
      <xdr:spPr>
        <a:xfrm>
          <a:off x="5043672" y="3446489"/>
          <a:ext cx="4605231" cy="1833727"/>
        </a:xfrm>
        <a:prstGeom prst="rect">
          <a:avLst/>
        </a:prstGeom>
        <a:noFill/>
      </xdr:spPr>
    </xdr:pic>
    <xdr:clientData/>
  </xdr:twoCellAnchor>
  <xdr:twoCellAnchor editAs="oneCell">
    <xdr:from>
      <xdr:col>33</xdr:col>
      <xdr:colOff>57152</xdr:colOff>
      <xdr:row>27</xdr:row>
      <xdr:rowOff>105278</xdr:rowOff>
    </xdr:from>
    <xdr:to>
      <xdr:col>42</xdr:col>
      <xdr:colOff>57153</xdr:colOff>
      <xdr:row>31</xdr:row>
      <xdr:rowOff>98418</xdr:rowOff>
    </xdr:to>
    <xdr:pic>
      <xdr:nvPicPr>
        <xdr:cNvPr id="26" name="Picture 25">
          <a:extLst>
            <a:ext uri="{FF2B5EF4-FFF2-40B4-BE49-F238E27FC236}">
              <a16:creationId xmlns:a16="http://schemas.microsoft.com/office/drawing/2014/main" id="{89DCABC6-3754-4D5D-9C97-05D26C4F4907}"/>
            </a:ext>
          </a:extLst>
        </xdr:cNvPr>
        <xdr:cNvPicPr>
          <a:picLocks noChangeAspect="1"/>
        </xdr:cNvPicPr>
      </xdr:nvPicPr>
      <xdr:blipFill>
        <a:blip xmlns:r="http://schemas.openxmlformats.org/officeDocument/2006/relationships" r:embed="rId6"/>
        <a:stretch>
          <a:fillRect/>
        </a:stretch>
      </xdr:blipFill>
      <xdr:spPr>
        <a:xfrm>
          <a:off x="7853365" y="5191628"/>
          <a:ext cx="2100263" cy="602742"/>
        </a:xfrm>
        <a:prstGeom prst="rect">
          <a:avLst/>
        </a:prstGeom>
      </xdr:spPr>
    </xdr:pic>
    <xdr:clientData/>
  </xdr:twoCellAnchor>
  <xdr:twoCellAnchor editAs="oneCell">
    <xdr:from>
      <xdr:col>20</xdr:col>
      <xdr:colOff>6271</xdr:colOff>
      <xdr:row>27</xdr:row>
      <xdr:rowOff>88017</xdr:rowOff>
    </xdr:from>
    <xdr:to>
      <xdr:col>33</xdr:col>
      <xdr:colOff>85725</xdr:colOff>
      <xdr:row>32</xdr:row>
      <xdr:rowOff>119343</xdr:rowOff>
    </xdr:to>
    <xdr:pic>
      <xdr:nvPicPr>
        <xdr:cNvPr id="25" name="Picture 24">
          <a:extLst>
            <a:ext uri="{FF2B5EF4-FFF2-40B4-BE49-F238E27FC236}">
              <a16:creationId xmlns:a16="http://schemas.microsoft.com/office/drawing/2014/main" id="{1866F4B9-6ABD-4291-BB90-DCDEFC9785E2}"/>
            </a:ext>
          </a:extLst>
        </xdr:cNvPr>
        <xdr:cNvPicPr>
          <a:picLocks noChangeAspect="1"/>
        </xdr:cNvPicPr>
      </xdr:nvPicPr>
      <xdr:blipFill>
        <a:blip xmlns:r="http://schemas.openxmlformats.org/officeDocument/2006/relationships" r:embed="rId7"/>
        <a:stretch>
          <a:fillRect/>
        </a:stretch>
      </xdr:blipFill>
      <xdr:spPr>
        <a:xfrm>
          <a:off x="4712742" y="5164282"/>
          <a:ext cx="3233910" cy="787724"/>
        </a:xfrm>
        <a:prstGeom prst="rect">
          <a:avLst/>
        </a:prstGeom>
      </xdr:spPr>
    </xdr:pic>
    <xdr:clientData/>
  </xdr:twoCellAnchor>
  <xdr:twoCellAnchor>
    <xdr:from>
      <xdr:col>68</xdr:col>
      <xdr:colOff>145425</xdr:colOff>
      <xdr:row>63</xdr:row>
      <xdr:rowOff>151279</xdr:rowOff>
    </xdr:from>
    <xdr:to>
      <xdr:col>82</xdr:col>
      <xdr:colOff>106456</xdr:colOff>
      <xdr:row>66</xdr:row>
      <xdr:rowOff>145678</xdr:rowOff>
    </xdr:to>
    <xdr:sp macro="" textlink="">
      <xdr:nvSpPr>
        <xdr:cNvPr id="3" name="TextBox 2">
          <a:extLst>
            <a:ext uri="{FF2B5EF4-FFF2-40B4-BE49-F238E27FC236}">
              <a16:creationId xmlns:a16="http://schemas.microsoft.com/office/drawing/2014/main" id="{8DE1366B-A2CF-4FD3-AC23-31834D98AABF}"/>
            </a:ext>
          </a:extLst>
        </xdr:cNvPr>
        <xdr:cNvSpPr txBox="1"/>
      </xdr:nvSpPr>
      <xdr:spPr>
        <a:xfrm>
          <a:off x="16242676" y="10959353"/>
          <a:ext cx="3255560" cy="493060"/>
        </a:xfrm>
        <a:prstGeom prst="rect">
          <a:avLst/>
        </a:prstGeom>
        <a:solidFill>
          <a:schemeClr val="lt1"/>
        </a:solidFill>
        <a:ln w="9525" cmpd="sng">
          <a:solidFill>
            <a:schemeClr val="bg1">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ysClr val="windowText" lastClr="000000"/>
              </a:solidFill>
            </a:rPr>
            <a:t>- Vacuum</a:t>
          </a:r>
          <a:r>
            <a:rPr lang="en-US" sz="1200" b="1" baseline="0">
              <a:solidFill>
                <a:sysClr val="windowText" lastClr="000000"/>
              </a:solidFill>
            </a:rPr>
            <a:t> Breakers - </a:t>
          </a:r>
        </a:p>
        <a:p>
          <a:pPr algn="ctr"/>
          <a:r>
            <a:rPr lang="en-US" sz="1200" b="1" baseline="0">
              <a:solidFill>
                <a:sysClr val="windowText" lastClr="000000"/>
              </a:solidFill>
            </a:rPr>
            <a:t>Current Chop Versus Contact Material</a:t>
          </a:r>
          <a:endParaRPr lang="en-US" sz="1200" b="1">
            <a:solidFill>
              <a:sysClr val="windowText" lastClr="000000"/>
            </a:solidFill>
          </a:endParaRPr>
        </a:p>
      </xdr:txBody>
    </xdr:sp>
    <xdr:clientData/>
  </xdr:twoCellAnchor>
  <xdr:twoCellAnchor>
    <xdr:from>
      <xdr:col>20</xdr:col>
      <xdr:colOff>8282</xdr:colOff>
      <xdr:row>56</xdr:row>
      <xdr:rowOff>140804</xdr:rowOff>
    </xdr:from>
    <xdr:to>
      <xdr:col>20</xdr:col>
      <xdr:colOff>74543</xdr:colOff>
      <xdr:row>65</xdr:row>
      <xdr:rowOff>132521</xdr:rowOff>
    </xdr:to>
    <xdr:sp macro="" textlink="">
      <xdr:nvSpPr>
        <xdr:cNvPr id="6" name="Rectangle 5">
          <a:extLst>
            <a:ext uri="{FF2B5EF4-FFF2-40B4-BE49-F238E27FC236}">
              <a16:creationId xmlns:a16="http://schemas.microsoft.com/office/drawing/2014/main" id="{27DC04AC-4479-40C9-886F-FFBB0326E955}"/>
            </a:ext>
          </a:extLst>
        </xdr:cNvPr>
        <xdr:cNvSpPr/>
      </xdr:nvSpPr>
      <xdr:spPr>
        <a:xfrm>
          <a:off x="4315239" y="11106978"/>
          <a:ext cx="66261" cy="137491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46</xdr:col>
      <xdr:colOff>190499</xdr:colOff>
      <xdr:row>6</xdr:row>
      <xdr:rowOff>51954</xdr:rowOff>
    </xdr:from>
    <xdr:to>
      <xdr:col>95</xdr:col>
      <xdr:colOff>200706</xdr:colOff>
      <xdr:row>33</xdr:row>
      <xdr:rowOff>85194</xdr:rowOff>
    </xdr:to>
    <xdr:pic>
      <xdr:nvPicPr>
        <xdr:cNvPr id="10" name="Picture 9">
          <a:extLst>
            <a:ext uri="{FF2B5EF4-FFF2-40B4-BE49-F238E27FC236}">
              <a16:creationId xmlns:a16="http://schemas.microsoft.com/office/drawing/2014/main" id="{CFADAA36-3FFA-4DF2-B8AE-5908D76EE4A9}"/>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0633363" y="1523999"/>
          <a:ext cx="11041888" cy="51940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8165</xdr:colOff>
      <xdr:row>7</xdr:row>
      <xdr:rowOff>10202</xdr:rowOff>
    </xdr:from>
    <xdr:to>
      <xdr:col>42</xdr:col>
      <xdr:colOff>218515</xdr:colOff>
      <xdr:row>43</xdr:row>
      <xdr:rowOff>22411</xdr:rowOff>
    </xdr:to>
    <xdr:sp macro="" textlink="">
      <xdr:nvSpPr>
        <xdr:cNvPr id="2" name="TextBox 1">
          <a:extLst>
            <a:ext uri="{FF2B5EF4-FFF2-40B4-BE49-F238E27FC236}">
              <a16:creationId xmlns:a16="http://schemas.microsoft.com/office/drawing/2014/main" id="{6A1C37C9-612E-491A-82A7-6B4F01F55A5E}"/>
            </a:ext>
          </a:extLst>
        </xdr:cNvPr>
        <xdr:cNvSpPr txBox="1"/>
      </xdr:nvSpPr>
      <xdr:spPr>
        <a:xfrm>
          <a:off x="243489" y="1887188"/>
          <a:ext cx="9858614" cy="64667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US" sz="1100"/>
            <a:t>Shunt</a:t>
          </a:r>
          <a:r>
            <a:rPr lang="en-US" sz="1100" baseline="0"/>
            <a:t> reactor switching is the most severe duty for circuit breakers, even more so than shunt power capacitor switching, causing the highest number of failures for all circuit breaker duties. Therefore, additional protection should always be considered, even when calculated TRV &amp; RRRV values are below the circuit breaker rating. </a:t>
          </a:r>
        </a:p>
        <a:p>
          <a:pPr algn="just"/>
          <a:endParaRPr lang="en-US" sz="1100" baseline="0"/>
        </a:p>
        <a:p>
          <a:pPr algn="just"/>
          <a:r>
            <a:rPr lang="en-US" sz="1100" baseline="0"/>
            <a:t>Shunt reactors are typically used to control voltage, and therefore are often switched on a weekly, daily, or even hourly basis, which increases the chances of reignition, and certainly leads to accelerated contact and linkage wear. Reactors are expensive and plant and/or system downtime from reactor failure can be even worse. Transient overvoltage mitigation usually cost less than 10% of the reactor cost. Consider these factors when deciding on how much and what mitigation is necessary.</a:t>
          </a:r>
        </a:p>
        <a:p>
          <a:pPr algn="just"/>
          <a:endParaRPr lang="en-US" sz="1100" baseline="0"/>
        </a:p>
        <a:p>
          <a:pPr algn="just"/>
          <a:r>
            <a:rPr lang="en-US" sz="1100" baseline="0"/>
            <a:t>Transformer failures due to circuit-breaker-induced switching transients are another area of major concern. The cost of down-time in additon to the transformer cost of replacement must be considered when evaluating transient voltage mitigation.</a:t>
          </a:r>
        </a:p>
        <a:p>
          <a:pPr marL="0" marR="0" lvl="0" indent="0" algn="just"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algn="just"/>
          <a:r>
            <a:rPr lang="en-US" sz="1100" b="1" baseline="0"/>
            <a:t>Recommendations: </a:t>
          </a:r>
        </a:p>
        <a:p>
          <a:pPr algn="just"/>
          <a:endParaRPr lang="en-US" sz="1100" baseline="0"/>
        </a:p>
        <a:p>
          <a:pPr marL="171450" indent="-171450" algn="just">
            <a:buFont typeface="Arial" panose="020B0604020202020204" pitchFamily="34" charset="0"/>
            <a:buChar char="•"/>
          </a:pPr>
          <a:r>
            <a:rPr lang="en-US" sz="1100" b="1" baseline="0"/>
            <a:t>Ground the Reactor:</a:t>
          </a:r>
          <a:r>
            <a:rPr lang="en-US" sz="1100" baseline="0"/>
            <a:t> Reactor grounding is a critical factor impacting shunt reactor switching overvoltages.  Therefore, the shunt reactor should be grounded whenever possible.</a:t>
          </a:r>
        </a:p>
        <a:p>
          <a:pPr marL="171450" indent="-171450" algn="just">
            <a:buFont typeface="Arial" panose="020B0604020202020204" pitchFamily="34" charset="0"/>
            <a:buChar char="•"/>
          </a:pPr>
          <a:endParaRPr lang="en-US" sz="1100" baseline="0"/>
        </a:p>
        <a:p>
          <a:pPr marL="171450" marR="0" lvl="0" indent="-17145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dk1"/>
              </a:solidFill>
              <a:effectLst/>
              <a:latin typeface="+mn-lt"/>
              <a:ea typeface="+mn-ea"/>
              <a:cs typeface="+mn-cs"/>
            </a:rPr>
            <a:t>Consider Increasing Circuit Breaker Rating: </a:t>
          </a:r>
          <a:r>
            <a:rPr lang="en-US" sz="1100" baseline="0">
              <a:solidFill>
                <a:schemeClr val="dk1"/>
              </a:solidFill>
              <a:effectLst/>
              <a:latin typeface="+mn-lt"/>
              <a:ea typeface="+mn-ea"/>
              <a:cs typeface="+mn-cs"/>
            </a:rPr>
            <a:t>If the circuit breaker TRV rating for the corresponding system voltage is too low or borderline, a circuit breaker with higher voltage rating can be used, which will normally have a higher TRV rating and RRRV values. </a:t>
          </a:r>
        </a:p>
        <a:p>
          <a:pPr marL="171450" marR="0" lvl="0" indent="-17145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p>
        <a:p>
          <a:pPr marL="171450" indent="-171450" algn="just">
            <a:buFont typeface="Arial" panose="020B0604020202020204" pitchFamily="34" charset="0"/>
            <a:buChar char="•"/>
          </a:pPr>
          <a:r>
            <a:rPr lang="en-US" sz="1100" b="1" baseline="0"/>
            <a:t>Consider SF6 Breakers: </a:t>
          </a:r>
          <a:r>
            <a:rPr lang="en-US" sz="1100" baseline="0"/>
            <a:t>Vacuum breakers have a higher probability of reignition, which can also lead to voltage escalation. SF6 circuit breakers have a very low chance of reignition, avoiding voltage escalation altogether.</a:t>
          </a:r>
        </a:p>
        <a:p>
          <a:pPr marL="171450" indent="-171450" algn="just">
            <a:buFont typeface="Arial" panose="020B0604020202020204" pitchFamily="34" charset="0"/>
            <a:buChar char="•"/>
          </a:pPr>
          <a:endParaRPr lang="en-US" sz="1100" baseline="0"/>
        </a:p>
        <a:p>
          <a:pPr marL="171450" indent="-171450" algn="just">
            <a:buFont typeface="Arial" panose="020B0604020202020204" pitchFamily="34" charset="0"/>
            <a:buChar char="•"/>
          </a:pPr>
          <a:r>
            <a:rPr lang="en-US" sz="1100" b="1" baseline="0"/>
            <a:t>Install Surge Capacitors:</a:t>
          </a:r>
          <a:r>
            <a:rPr lang="en-US" sz="1100" baseline="0"/>
            <a:t>  Surge capacitors reduce the probability of reignition, they reduce load side frequency, and therefore reduce RRRV before, during, and after reignition. Vacuum circuit breakers are especially prone to reignition, producing voltage escalation, which warrants the use of surge capacitors. For vacuum circuit breakers, surge capacitors help to reduce the suppression peak, which helps to protect the shunt reactor. Surge capacitors have relitively low cost and therefore, due to their many benefits, are recommended.</a:t>
          </a:r>
        </a:p>
        <a:p>
          <a:pPr marL="171450" indent="-171450" algn="just">
            <a:buFont typeface="Arial" panose="020B0604020202020204" pitchFamily="34" charset="0"/>
            <a:buChar char="•"/>
          </a:pPr>
          <a:endParaRPr lang="en-US" sz="1100" baseline="0"/>
        </a:p>
        <a:p>
          <a:pPr marL="171450" indent="-171450" algn="just">
            <a:buFont typeface="Arial" panose="020B0604020202020204" pitchFamily="34" charset="0"/>
            <a:buChar char="•"/>
          </a:pPr>
          <a:r>
            <a:rPr lang="en-US" sz="1100" b="1" baseline="0"/>
            <a:t>Surge Arrester to ground at shunt reactor:</a:t>
          </a:r>
          <a:r>
            <a:rPr lang="en-US" sz="1100" baseline="0"/>
            <a:t> Although its effects on TRV are noticeable, its main purpose is to protect the reactor from external impulses, such as lightning strikes. Surge arresters are always recommended and have relitively low cost.</a:t>
          </a:r>
        </a:p>
        <a:p>
          <a:pPr marL="171450" indent="-171450" algn="just">
            <a:buFont typeface="Arial" panose="020B0604020202020204" pitchFamily="34" charset="0"/>
            <a:buChar char="•"/>
          </a:pPr>
          <a:endParaRPr lang="en-US" sz="1100" baseline="0"/>
        </a:p>
        <a:p>
          <a:pPr marL="171450" indent="-171450" algn="just">
            <a:buFont typeface="Arial" panose="020B0604020202020204" pitchFamily="34" charset="0"/>
            <a:buChar char="•"/>
          </a:pPr>
          <a:r>
            <a:rPr lang="en-US" sz="1100" b="1" baseline="0"/>
            <a:t>Surge Arrester across circuit breaker:</a:t>
          </a:r>
          <a:r>
            <a:rPr lang="en-US" sz="1100" baseline="0"/>
            <a:t> This solution is effective for all circuit breaker types, and it is particularly suitable for applications at system voltages of 52KV and below. The surge arrester can limit TRV to the protective level of the surge arrester, and it also reduces magnitude and probability of reignitions.</a:t>
          </a:r>
        </a:p>
        <a:p>
          <a:pPr marL="171450" indent="-171450" algn="just">
            <a:buFont typeface="Arial" panose="020B0604020202020204" pitchFamily="34" charset="0"/>
            <a:buChar char="•"/>
          </a:pPr>
          <a:endParaRPr lang="en-US" sz="1100" baseline="0"/>
        </a:p>
        <a:p>
          <a:pPr marL="171450" indent="-171450" algn="just">
            <a:buFont typeface="Arial" panose="020B0604020202020204" pitchFamily="34" charset="0"/>
            <a:buChar char="•"/>
          </a:pPr>
          <a:r>
            <a:rPr lang="en-US" sz="1100" b="1" baseline="0"/>
            <a:t>Surge Resistors (To Form RC-Snubbers):</a:t>
          </a:r>
          <a:r>
            <a:rPr lang="en-US" sz="1100" baseline="0"/>
            <a:t> Surge resistors helpt to reduce DC offset and provides damping. They improve damping after reignition. If frequent operation is expected, a surge capacitor and resistor combination (RC-Snubber) is recommended and is one of the most effective mitigation methods for shunt reactor switching.</a:t>
          </a:r>
        </a:p>
        <a:p>
          <a:pPr marL="171450" indent="-171450" algn="just">
            <a:buFont typeface="Arial" panose="020B0604020202020204" pitchFamily="34" charset="0"/>
            <a:buChar char="•"/>
          </a:pPr>
          <a:endParaRPr lang="en-US" sz="1100" b="0" baseline="0"/>
        </a:p>
        <a:p>
          <a:pPr marL="0" indent="0" algn="just">
            <a:buFontTx/>
            <a:buNone/>
          </a:pPr>
          <a:r>
            <a:rPr lang="en-US" sz="1100" b="1"/>
            <a:t>Final</a:t>
          </a:r>
          <a:r>
            <a:rPr lang="en-US" sz="1100" b="1" baseline="0"/>
            <a:t> Notes:</a:t>
          </a:r>
        </a:p>
        <a:p>
          <a:pPr marL="0" indent="0" algn="just">
            <a:buFontTx/>
            <a:buNone/>
          </a:pPr>
          <a:r>
            <a:rPr lang="en-US" sz="1100" b="0" baseline="0"/>
            <a:t>This spreadsheet tool is not a replacement for transient studies, but rather an initial estimate for calculating TRV &amp; RRRV.  A transient study, however, may have a significant cost, and because of the relitively low cost of transient voltage mitigation, installing transient mitigation may be a more economic route; Avoid the cost of the study, install transient voltage mitigation. More than likely, the transient study will recommend transient voltage mitigation.  </a:t>
          </a:r>
        </a:p>
      </xdr:txBody>
    </xdr:sp>
    <xdr:clientData/>
  </xdr:twoCellAnchor>
  <xdr:twoCellAnchor editAs="oneCell">
    <xdr:from>
      <xdr:col>34</xdr:col>
      <xdr:colOff>109657</xdr:colOff>
      <xdr:row>2</xdr:row>
      <xdr:rowOff>0</xdr:rowOff>
    </xdr:from>
    <xdr:to>
      <xdr:col>42</xdr:col>
      <xdr:colOff>184427</xdr:colOff>
      <xdr:row>2</xdr:row>
      <xdr:rowOff>696416</xdr:rowOff>
    </xdr:to>
    <xdr:pic>
      <xdr:nvPicPr>
        <xdr:cNvPr id="3" name="Picture 2">
          <a:hlinkClick xmlns:r="http://schemas.openxmlformats.org/officeDocument/2006/relationships" r:id="rId1"/>
          <a:extLst>
            <a:ext uri="{FF2B5EF4-FFF2-40B4-BE49-F238E27FC236}">
              <a16:creationId xmlns:a16="http://schemas.microsoft.com/office/drawing/2014/main" id="{BA0972C3-E6FF-4180-87E4-A8C54B29BD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58702" y="363682"/>
          <a:ext cx="1945134" cy="6964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218517</xdr:colOff>
      <xdr:row>6</xdr:row>
      <xdr:rowOff>87646</xdr:rowOff>
    </xdr:from>
    <xdr:to>
      <xdr:col>42</xdr:col>
      <xdr:colOff>196104</xdr:colOff>
      <xdr:row>14</xdr:row>
      <xdr:rowOff>162487</xdr:rowOff>
    </xdr:to>
    <xdr:sp macro="" textlink="">
      <xdr:nvSpPr>
        <xdr:cNvPr id="2" name="TextBox 1">
          <a:extLst>
            <a:ext uri="{FF2B5EF4-FFF2-40B4-BE49-F238E27FC236}">
              <a16:creationId xmlns:a16="http://schemas.microsoft.com/office/drawing/2014/main" id="{83289F7E-2308-4F85-8F22-7FBBDF9B38DE}"/>
            </a:ext>
          </a:extLst>
        </xdr:cNvPr>
        <xdr:cNvSpPr txBox="1"/>
      </xdr:nvSpPr>
      <xdr:spPr>
        <a:xfrm>
          <a:off x="218517" y="1869381"/>
          <a:ext cx="9861175" cy="17389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US" sz="1100"/>
            <a:t>When</a:t>
          </a:r>
          <a:r>
            <a:rPr lang="en-US" sz="1100" baseline="0"/>
            <a:t> calculating source side capacitance (C</a:t>
          </a:r>
          <a:r>
            <a:rPr lang="en-US" sz="1100" baseline="-25000"/>
            <a:t>s</a:t>
          </a:r>
          <a:r>
            <a:rPr lang="en-US" sz="1100" baseline="0"/>
            <a:t>) and load side capacitance (C</a:t>
          </a:r>
          <a:r>
            <a:rPr lang="en-US" sz="1100" baseline="-25000"/>
            <a:t>L</a:t>
          </a:r>
          <a:r>
            <a:rPr lang="en-US" sz="1100" baseline="0"/>
            <a:t>), it's important to note that the separation between these values is defined by the shunt reactor's circuit (or transformer) breaker. All equipment connected to the load side of the breaker should be considered, including, but not limited to, the bus bars and the shunt reactor itself. For the spread sheet, load side overvoltage protection equipment (surge capacitors) are to be entered separately, and should not be included in the shunt reactor (or transformer) and  system data section. Tables C.1 &amp; C.2 below contain capacitance and inductance values for various system and station equipment and are provided as a reference</a:t>
          </a:r>
          <a:r>
            <a:rPr lang="en-US" sz="1100" baseline="30000"/>
            <a:t>1</a:t>
          </a:r>
          <a:r>
            <a:rPr lang="en-US" sz="1100" baseline="0"/>
            <a:t>.  A small table of common capacitance values for cables based on their voltage rating is also provided as a quick reference.  </a:t>
          </a:r>
          <a:r>
            <a:rPr lang="en-US" sz="1100" baseline="0">
              <a:solidFill>
                <a:schemeClr val="dk1"/>
              </a:solidFill>
              <a:effectLst/>
              <a:latin typeface="+mn-lt"/>
              <a:ea typeface="+mn-ea"/>
              <a:cs typeface="+mn-cs"/>
            </a:rPr>
            <a:t>These tables serve only as a reference, and more accurate values can be acquired from the manufacturer or through measurement</a:t>
          </a:r>
          <a:r>
            <a:rPr lang="en-US" sz="1100" baseline="0"/>
            <a:t>. </a:t>
          </a:r>
        </a:p>
        <a:p>
          <a:pPr algn="just"/>
          <a:endParaRPr lang="en-US" sz="1100" baseline="0"/>
        </a:p>
        <a:p>
          <a:pPr algn="just"/>
          <a:r>
            <a:rPr lang="en-US" sz="1100" baseline="0"/>
            <a:t> The value of C</a:t>
          </a:r>
          <a:r>
            <a:rPr lang="en-US" sz="1100" baseline="-25000"/>
            <a:t>p</a:t>
          </a:r>
          <a:r>
            <a:rPr lang="en-US" sz="1100" baseline="0"/>
            <a:t> for this spreadsheet tool is considered 0 because it usually comes from grading capacitors, which are not commonly used in applications at rated voltages of 100[KV] and less.</a:t>
          </a:r>
        </a:p>
      </xdr:txBody>
    </xdr:sp>
    <xdr:clientData/>
  </xdr:twoCellAnchor>
  <xdr:twoCellAnchor editAs="oneCell">
    <xdr:from>
      <xdr:col>1</xdr:col>
      <xdr:colOff>88086</xdr:colOff>
      <xdr:row>14</xdr:row>
      <xdr:rowOff>156884</xdr:rowOff>
    </xdr:from>
    <xdr:to>
      <xdr:col>23</xdr:col>
      <xdr:colOff>156883</xdr:colOff>
      <xdr:row>21</xdr:row>
      <xdr:rowOff>79037</xdr:rowOff>
    </xdr:to>
    <xdr:pic>
      <xdr:nvPicPr>
        <xdr:cNvPr id="3" name="Picture 2">
          <a:extLst>
            <a:ext uri="{FF2B5EF4-FFF2-40B4-BE49-F238E27FC236}">
              <a16:creationId xmlns:a16="http://schemas.microsoft.com/office/drawing/2014/main" id="{6986E9E0-3F1E-406B-9AAE-F6568A1BAAF9}"/>
            </a:ext>
          </a:extLst>
        </xdr:cNvPr>
        <xdr:cNvPicPr>
          <a:picLocks noChangeAspect="1"/>
        </xdr:cNvPicPr>
      </xdr:nvPicPr>
      <xdr:blipFill>
        <a:blip xmlns:r="http://schemas.openxmlformats.org/officeDocument/2006/relationships" r:embed="rId1"/>
        <a:stretch>
          <a:fillRect/>
        </a:stretch>
      </xdr:blipFill>
      <xdr:spPr>
        <a:xfrm>
          <a:off x="323410" y="3602693"/>
          <a:ext cx="5245914" cy="1177212"/>
        </a:xfrm>
        <a:prstGeom prst="rect">
          <a:avLst/>
        </a:prstGeom>
      </xdr:spPr>
    </xdr:pic>
    <xdr:clientData/>
  </xdr:twoCellAnchor>
  <xdr:twoCellAnchor editAs="oneCell">
    <xdr:from>
      <xdr:col>1</xdr:col>
      <xdr:colOff>26735</xdr:colOff>
      <xdr:row>22</xdr:row>
      <xdr:rowOff>36661</xdr:rowOff>
    </xdr:from>
    <xdr:to>
      <xdr:col>26</xdr:col>
      <xdr:colOff>21670</xdr:colOff>
      <xdr:row>35</xdr:row>
      <xdr:rowOff>166637</xdr:rowOff>
    </xdr:to>
    <xdr:pic>
      <xdr:nvPicPr>
        <xdr:cNvPr id="4" name="Picture 3">
          <a:extLst>
            <a:ext uri="{FF2B5EF4-FFF2-40B4-BE49-F238E27FC236}">
              <a16:creationId xmlns:a16="http://schemas.microsoft.com/office/drawing/2014/main" id="{C8F2AA30-8597-407A-BA7D-C70A0A3B8877}"/>
            </a:ext>
          </a:extLst>
        </xdr:cNvPr>
        <xdr:cNvPicPr>
          <a:picLocks noChangeAspect="1"/>
        </xdr:cNvPicPr>
      </xdr:nvPicPr>
      <xdr:blipFill>
        <a:blip xmlns:r="http://schemas.openxmlformats.org/officeDocument/2006/relationships" r:embed="rId2"/>
        <a:stretch>
          <a:fillRect/>
        </a:stretch>
      </xdr:blipFill>
      <xdr:spPr>
        <a:xfrm>
          <a:off x="262059" y="4916823"/>
          <a:ext cx="5878023" cy="2460800"/>
        </a:xfrm>
        <a:prstGeom prst="rect">
          <a:avLst/>
        </a:prstGeom>
      </xdr:spPr>
    </xdr:pic>
    <xdr:clientData/>
  </xdr:twoCellAnchor>
  <xdr:twoCellAnchor editAs="oneCell">
    <xdr:from>
      <xdr:col>34</xdr:col>
      <xdr:colOff>25614</xdr:colOff>
      <xdr:row>1</xdr:row>
      <xdr:rowOff>5602</xdr:rowOff>
    </xdr:from>
    <xdr:to>
      <xdr:col>42</xdr:col>
      <xdr:colOff>143806</xdr:colOff>
      <xdr:row>2</xdr:row>
      <xdr:rowOff>489107</xdr:rowOff>
    </xdr:to>
    <xdr:pic>
      <xdr:nvPicPr>
        <xdr:cNvPr id="5" name="Picture 4">
          <a:hlinkClick xmlns:r="http://schemas.openxmlformats.org/officeDocument/2006/relationships" r:id="rId3"/>
          <a:extLst>
            <a:ext uri="{FF2B5EF4-FFF2-40B4-BE49-F238E27FC236}">
              <a16:creationId xmlns:a16="http://schemas.microsoft.com/office/drawing/2014/main" id="{15ADA68A-C04D-45CF-A21B-5C5EA529CAB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026614" y="184896"/>
          <a:ext cx="2000780" cy="6627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12</xdr:row>
      <xdr:rowOff>138112</xdr:rowOff>
    </xdr:from>
    <xdr:to>
      <xdr:col>21</xdr:col>
      <xdr:colOff>170876</xdr:colOff>
      <xdr:row>23</xdr:row>
      <xdr:rowOff>144533</xdr:rowOff>
    </xdr:to>
    <xdr:pic>
      <xdr:nvPicPr>
        <xdr:cNvPr id="2" name="Picture 1">
          <a:extLst>
            <a:ext uri="{FF2B5EF4-FFF2-40B4-BE49-F238E27FC236}">
              <a16:creationId xmlns:a16="http://schemas.microsoft.com/office/drawing/2014/main" id="{88D55CFD-73BB-4CD1-80D8-62699FE17503}"/>
            </a:ext>
          </a:extLst>
        </xdr:cNvPr>
        <xdr:cNvPicPr>
          <a:picLocks noChangeAspect="1"/>
        </xdr:cNvPicPr>
      </xdr:nvPicPr>
      <xdr:blipFill>
        <a:blip xmlns:r="http://schemas.openxmlformats.org/officeDocument/2006/relationships" r:embed="rId1"/>
        <a:stretch>
          <a:fillRect/>
        </a:stretch>
      </xdr:blipFill>
      <xdr:spPr>
        <a:xfrm>
          <a:off x="252413" y="2909887"/>
          <a:ext cx="4819076" cy="1997146"/>
        </a:xfrm>
        <a:prstGeom prst="rect">
          <a:avLst/>
        </a:prstGeom>
      </xdr:spPr>
    </xdr:pic>
    <xdr:clientData/>
  </xdr:twoCellAnchor>
  <xdr:twoCellAnchor editAs="oneCell">
    <xdr:from>
      <xdr:col>22</xdr:col>
      <xdr:colOff>187317</xdr:colOff>
      <xdr:row>12</xdr:row>
      <xdr:rowOff>66674</xdr:rowOff>
    </xdr:from>
    <xdr:to>
      <xdr:col>41</xdr:col>
      <xdr:colOff>138112</xdr:colOff>
      <xdr:row>26</xdr:row>
      <xdr:rowOff>102225</xdr:rowOff>
    </xdr:to>
    <xdr:pic>
      <xdr:nvPicPr>
        <xdr:cNvPr id="3" name="Picture 2">
          <a:extLst>
            <a:ext uri="{FF2B5EF4-FFF2-40B4-BE49-F238E27FC236}">
              <a16:creationId xmlns:a16="http://schemas.microsoft.com/office/drawing/2014/main" id="{30AF0658-6EBC-4379-B8FF-BBE21115330B}"/>
            </a:ext>
          </a:extLst>
        </xdr:cNvPr>
        <xdr:cNvPicPr>
          <a:picLocks noChangeAspect="1"/>
        </xdr:cNvPicPr>
      </xdr:nvPicPr>
      <xdr:blipFill>
        <a:blip xmlns:r="http://schemas.openxmlformats.org/officeDocument/2006/relationships" r:embed="rId2"/>
        <a:stretch>
          <a:fillRect/>
        </a:stretch>
      </xdr:blipFill>
      <xdr:spPr>
        <a:xfrm>
          <a:off x="5321292" y="2838449"/>
          <a:ext cx="4384683" cy="2569201"/>
        </a:xfrm>
        <a:prstGeom prst="rect">
          <a:avLst/>
        </a:prstGeom>
      </xdr:spPr>
    </xdr:pic>
    <xdr:clientData/>
  </xdr:twoCellAnchor>
  <xdr:twoCellAnchor>
    <xdr:from>
      <xdr:col>0</xdr:col>
      <xdr:colOff>195263</xdr:colOff>
      <xdr:row>6</xdr:row>
      <xdr:rowOff>66676</xdr:rowOff>
    </xdr:from>
    <xdr:to>
      <xdr:col>42</xdr:col>
      <xdr:colOff>180975</xdr:colOff>
      <xdr:row>12</xdr:row>
      <xdr:rowOff>85396</xdr:rowOff>
    </xdr:to>
    <xdr:sp macro="" textlink="">
      <xdr:nvSpPr>
        <xdr:cNvPr id="4" name="TextBox 3">
          <a:extLst>
            <a:ext uri="{FF2B5EF4-FFF2-40B4-BE49-F238E27FC236}">
              <a16:creationId xmlns:a16="http://schemas.microsoft.com/office/drawing/2014/main" id="{F28C0900-4DA4-436F-89E9-27B5F79E576D}"/>
            </a:ext>
          </a:extLst>
        </xdr:cNvPr>
        <xdr:cNvSpPr txBox="1"/>
      </xdr:nvSpPr>
      <xdr:spPr>
        <a:xfrm>
          <a:off x="195263" y="1800883"/>
          <a:ext cx="9090298" cy="11617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US" sz="1100"/>
            <a:t>Table A.1</a:t>
          </a:r>
          <a:r>
            <a:rPr lang="en-US" sz="1100" baseline="30000">
              <a:solidFill>
                <a:schemeClr val="dk1"/>
              </a:solidFill>
              <a:effectLst/>
              <a:latin typeface="+mn-lt"/>
              <a:ea typeface="+mn-ea"/>
              <a:cs typeface="+mn-cs"/>
            </a:rPr>
            <a:t>1</a:t>
          </a:r>
          <a:r>
            <a:rPr lang="en-US" sz="1100"/>
            <a:t> is a reference</a:t>
          </a:r>
          <a:r>
            <a:rPr lang="en-US" sz="1100" baseline="0"/>
            <a:t> to the range of chopping numbers for various types of circuit breaker; oil, air blast, and SF6 types.  Because the chopping number approach cannot be used for vacuum circuit breakers, a different calculation method must be used based on chopping current (see Table II</a:t>
          </a:r>
          <a:r>
            <a:rPr lang="en-US" sz="1100" baseline="30000">
              <a:solidFill>
                <a:schemeClr val="dk1"/>
              </a:solidFill>
              <a:effectLst/>
              <a:latin typeface="+mn-lt"/>
              <a:ea typeface="+mn-ea"/>
              <a:cs typeface="+mn-cs"/>
            </a:rPr>
            <a:t>3</a:t>
          </a:r>
          <a:r>
            <a:rPr lang="en-US" sz="1100" baseline="0"/>
            <a:t>). The chopping current of a vacuum breaker depends mainly on contact surface material. Table II</a:t>
          </a:r>
          <a:r>
            <a:rPr lang="en-US" sz="1100" baseline="30000">
              <a:solidFill>
                <a:schemeClr val="dk1"/>
              </a:solidFill>
              <a:effectLst/>
              <a:latin typeface="+mn-lt"/>
              <a:ea typeface="+mn-ea"/>
              <a:cs typeface="+mn-cs"/>
            </a:rPr>
            <a:t>3</a:t>
          </a:r>
          <a:r>
            <a:rPr lang="en-US" sz="1100" baseline="0"/>
            <a:t> is a reference to the average and maximum chopping current of vacuum breakers depending on their contact material. When using this approach, it is recommended to use the maximum values for chopping current so that calculations results are conservative. </a:t>
          </a:r>
          <a:endParaRPr lang="en-US" sz="1100"/>
        </a:p>
      </xdr:txBody>
    </xdr:sp>
    <xdr:clientData/>
  </xdr:twoCellAnchor>
  <xdr:twoCellAnchor editAs="oneCell">
    <xdr:from>
      <xdr:col>37</xdr:col>
      <xdr:colOff>76200</xdr:colOff>
      <xdr:row>1</xdr:row>
      <xdr:rowOff>66675</xdr:rowOff>
    </xdr:from>
    <xdr:to>
      <xdr:col>42</xdr:col>
      <xdr:colOff>181906</xdr:colOff>
      <xdr:row>2</xdr:row>
      <xdr:rowOff>502555</xdr:rowOff>
    </xdr:to>
    <xdr:pic>
      <xdr:nvPicPr>
        <xdr:cNvPr id="5" name="Picture 4">
          <a:hlinkClick xmlns:r="http://schemas.openxmlformats.org/officeDocument/2006/relationships" r:id="rId3"/>
          <a:extLst>
            <a:ext uri="{FF2B5EF4-FFF2-40B4-BE49-F238E27FC236}">
              <a16:creationId xmlns:a16="http://schemas.microsoft.com/office/drawing/2014/main" id="{51D87771-7DB3-49BC-A9E9-1845C7C4262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710613" y="247650"/>
          <a:ext cx="1272518" cy="6168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82152</xdr:colOff>
      <xdr:row>12</xdr:row>
      <xdr:rowOff>153693</xdr:rowOff>
    </xdr:from>
    <xdr:to>
      <xdr:col>21</xdr:col>
      <xdr:colOff>181595</xdr:colOff>
      <xdr:row>41</xdr:row>
      <xdr:rowOff>84600</xdr:rowOff>
    </xdr:to>
    <xdr:grpSp>
      <xdr:nvGrpSpPr>
        <xdr:cNvPr id="9" name="Group 8">
          <a:extLst>
            <a:ext uri="{FF2B5EF4-FFF2-40B4-BE49-F238E27FC236}">
              <a16:creationId xmlns:a16="http://schemas.microsoft.com/office/drawing/2014/main" id="{1F3370ED-5005-403C-B61C-DC6C8984D7E4}"/>
            </a:ext>
          </a:extLst>
        </xdr:cNvPr>
        <xdr:cNvGrpSpPr/>
      </xdr:nvGrpSpPr>
      <xdr:grpSpPr>
        <a:xfrm>
          <a:off x="512848" y="3036041"/>
          <a:ext cx="4191051" cy="5455407"/>
          <a:chOff x="20682857" y="6723289"/>
          <a:chExt cx="10768706" cy="8281621"/>
        </a:xfrm>
      </xdr:grpSpPr>
      <xdr:pic>
        <xdr:nvPicPr>
          <xdr:cNvPr id="10" name="Picture 9">
            <a:extLst>
              <a:ext uri="{FF2B5EF4-FFF2-40B4-BE49-F238E27FC236}">
                <a16:creationId xmlns:a16="http://schemas.microsoft.com/office/drawing/2014/main" id="{79FA0ADE-F0EE-4C2E-812A-5F995399B703}"/>
              </a:ext>
            </a:extLst>
          </xdr:cNvPr>
          <xdr:cNvPicPr>
            <a:picLocks noChangeAspect="1"/>
          </xdr:cNvPicPr>
        </xdr:nvPicPr>
        <xdr:blipFill>
          <a:blip xmlns:r="http://schemas.openxmlformats.org/officeDocument/2006/relationships" r:embed="rId1"/>
          <a:stretch>
            <a:fillRect/>
          </a:stretch>
        </xdr:blipFill>
        <xdr:spPr>
          <a:xfrm>
            <a:off x="20682857" y="6723289"/>
            <a:ext cx="10768706" cy="8281621"/>
          </a:xfrm>
          <a:prstGeom prst="rect">
            <a:avLst/>
          </a:prstGeom>
          <a:solidFill>
            <a:srgbClr val="FFFF00">
              <a:alpha val="25000"/>
            </a:srgbClr>
          </a:solidFill>
          <a:ln>
            <a:noFill/>
          </a:ln>
        </xdr:spPr>
      </xdr:pic>
      <xdr:sp macro="" textlink="">
        <xdr:nvSpPr>
          <xdr:cNvPr id="11" name="Rectangle: Rounded Corners 10">
            <a:extLst>
              <a:ext uri="{FF2B5EF4-FFF2-40B4-BE49-F238E27FC236}">
                <a16:creationId xmlns:a16="http://schemas.microsoft.com/office/drawing/2014/main" id="{5A42C3F6-C987-4634-AD52-48A2500E4123}"/>
              </a:ext>
            </a:extLst>
          </xdr:cNvPr>
          <xdr:cNvSpPr/>
        </xdr:nvSpPr>
        <xdr:spPr>
          <a:xfrm>
            <a:off x="20854307" y="8961665"/>
            <a:ext cx="10484304" cy="391886"/>
          </a:xfrm>
          <a:prstGeom prst="roundRect">
            <a:avLst/>
          </a:prstGeom>
          <a:solidFill>
            <a:srgbClr val="FFFF00">
              <a:alpha val="19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2" name="Rectangle: Rounded Corners 11">
            <a:extLst>
              <a:ext uri="{FF2B5EF4-FFF2-40B4-BE49-F238E27FC236}">
                <a16:creationId xmlns:a16="http://schemas.microsoft.com/office/drawing/2014/main" id="{3112865B-855E-4AAD-A7D3-F3550F244930}"/>
              </a:ext>
            </a:extLst>
          </xdr:cNvPr>
          <xdr:cNvSpPr/>
        </xdr:nvSpPr>
        <xdr:spPr>
          <a:xfrm>
            <a:off x="20844782" y="10072008"/>
            <a:ext cx="10484304" cy="401411"/>
          </a:xfrm>
          <a:prstGeom prst="roundRect">
            <a:avLst/>
          </a:prstGeom>
          <a:solidFill>
            <a:srgbClr val="FFFF00">
              <a:alpha val="19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 name="Rectangle: Rounded Corners 12">
            <a:extLst>
              <a:ext uri="{FF2B5EF4-FFF2-40B4-BE49-F238E27FC236}">
                <a16:creationId xmlns:a16="http://schemas.microsoft.com/office/drawing/2014/main" id="{C292A7DB-A57C-4410-B60C-4C0082C2825A}"/>
              </a:ext>
            </a:extLst>
          </xdr:cNvPr>
          <xdr:cNvSpPr/>
        </xdr:nvSpPr>
        <xdr:spPr>
          <a:xfrm>
            <a:off x="20844782" y="11148389"/>
            <a:ext cx="10484304" cy="440817"/>
          </a:xfrm>
          <a:prstGeom prst="roundRect">
            <a:avLst/>
          </a:prstGeom>
          <a:solidFill>
            <a:srgbClr val="FFFF00">
              <a:alpha val="19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Rectangle: Rounded Corners 13">
            <a:extLst>
              <a:ext uri="{FF2B5EF4-FFF2-40B4-BE49-F238E27FC236}">
                <a16:creationId xmlns:a16="http://schemas.microsoft.com/office/drawing/2014/main" id="{FA1EDF07-37B4-4BF1-9CDE-16233FAAE454}"/>
              </a:ext>
            </a:extLst>
          </xdr:cNvPr>
          <xdr:cNvSpPr/>
        </xdr:nvSpPr>
        <xdr:spPr>
          <a:xfrm>
            <a:off x="20844782" y="12302219"/>
            <a:ext cx="10484304" cy="391886"/>
          </a:xfrm>
          <a:prstGeom prst="roundRect">
            <a:avLst/>
          </a:prstGeom>
          <a:solidFill>
            <a:srgbClr val="FFFF00">
              <a:alpha val="19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5" name="Rectangle: Rounded Corners 14">
            <a:extLst>
              <a:ext uri="{FF2B5EF4-FFF2-40B4-BE49-F238E27FC236}">
                <a16:creationId xmlns:a16="http://schemas.microsoft.com/office/drawing/2014/main" id="{46B01D14-3384-4FFB-8BBB-7BB9662A6309}"/>
              </a:ext>
            </a:extLst>
          </xdr:cNvPr>
          <xdr:cNvSpPr/>
        </xdr:nvSpPr>
        <xdr:spPr>
          <a:xfrm>
            <a:off x="20835257" y="13404397"/>
            <a:ext cx="10484304" cy="394608"/>
          </a:xfrm>
          <a:prstGeom prst="roundRect">
            <a:avLst/>
          </a:prstGeom>
          <a:solidFill>
            <a:srgbClr val="FFFF00">
              <a:alpha val="19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6" name="Rectangle: Rounded Corners 15">
            <a:extLst>
              <a:ext uri="{FF2B5EF4-FFF2-40B4-BE49-F238E27FC236}">
                <a16:creationId xmlns:a16="http://schemas.microsoft.com/office/drawing/2014/main" id="{284E7818-940B-4F2C-97E1-73587CE85BBD}"/>
              </a:ext>
            </a:extLst>
          </xdr:cNvPr>
          <xdr:cNvSpPr/>
        </xdr:nvSpPr>
        <xdr:spPr>
          <a:xfrm rot="5400000">
            <a:off x="26951127" y="10512181"/>
            <a:ext cx="7587340" cy="1190674"/>
          </a:xfrm>
          <a:prstGeom prst="roundRect">
            <a:avLst/>
          </a:prstGeom>
          <a:solidFill>
            <a:srgbClr val="FFFF00">
              <a:alpha val="19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Rectangle: Rounded Corners 16">
            <a:extLst>
              <a:ext uri="{FF2B5EF4-FFF2-40B4-BE49-F238E27FC236}">
                <a16:creationId xmlns:a16="http://schemas.microsoft.com/office/drawing/2014/main" id="{CFA28D77-E1B9-4274-B94D-4D814E26D063}"/>
              </a:ext>
            </a:extLst>
          </xdr:cNvPr>
          <xdr:cNvSpPr/>
        </xdr:nvSpPr>
        <xdr:spPr>
          <a:xfrm rot="5400000">
            <a:off x="22371505" y="10680250"/>
            <a:ext cx="7596864" cy="825953"/>
          </a:xfrm>
          <a:prstGeom prst="roundRect">
            <a:avLst/>
          </a:prstGeom>
          <a:solidFill>
            <a:srgbClr val="FFFF00">
              <a:alpha val="19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clientData/>
  </xdr:twoCellAnchor>
  <xdr:twoCellAnchor>
    <xdr:from>
      <xdr:col>0</xdr:col>
      <xdr:colOff>231323</xdr:colOff>
      <xdr:row>6</xdr:row>
      <xdr:rowOff>114061</xdr:rowOff>
    </xdr:from>
    <xdr:to>
      <xdr:col>42</xdr:col>
      <xdr:colOff>201707</xdr:colOff>
      <xdr:row>10</xdr:row>
      <xdr:rowOff>41413</xdr:rowOff>
    </xdr:to>
    <xdr:sp macro="" textlink="">
      <xdr:nvSpPr>
        <xdr:cNvPr id="18" name="TextBox 17">
          <a:extLst>
            <a:ext uri="{FF2B5EF4-FFF2-40B4-BE49-F238E27FC236}">
              <a16:creationId xmlns:a16="http://schemas.microsoft.com/office/drawing/2014/main" id="{A548B610-6759-4837-A83B-1ECCB0785083}"/>
            </a:ext>
          </a:extLst>
        </xdr:cNvPr>
        <xdr:cNvSpPr txBox="1"/>
      </xdr:nvSpPr>
      <xdr:spPr>
        <a:xfrm>
          <a:off x="231323" y="1799572"/>
          <a:ext cx="9710732" cy="6562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US" sz="1100"/>
            <a:t>Tables 3</a:t>
          </a:r>
          <a:r>
            <a:rPr lang="en-US" sz="1100" baseline="30000">
              <a:solidFill>
                <a:schemeClr val="dk1"/>
              </a:solidFill>
              <a:effectLst/>
              <a:latin typeface="+mn-lt"/>
              <a:ea typeface="+mn-ea"/>
              <a:cs typeface="+mn-cs"/>
            </a:rPr>
            <a:t>4</a:t>
          </a:r>
          <a:r>
            <a:rPr lang="en-US" sz="1100"/>
            <a:t> &amp; 7</a:t>
          </a:r>
          <a:r>
            <a:rPr lang="en-US" sz="1100" baseline="30000">
              <a:solidFill>
                <a:schemeClr val="dk1"/>
              </a:solidFill>
              <a:effectLst/>
              <a:latin typeface="+mn-lt"/>
              <a:ea typeface="+mn-ea"/>
              <a:cs typeface="+mn-cs"/>
            </a:rPr>
            <a:t>4</a:t>
          </a:r>
          <a:r>
            <a:rPr lang="en-US" sz="1100" baseline="0"/>
            <a:t> are IEEE preferred ratings for medium voltage circuit breakers.  The recommended values to use in reactor switching duty correspond to T30/T10 test duty</a:t>
          </a:r>
          <a:r>
            <a:rPr lang="en-US" sz="1100" baseline="30000">
              <a:solidFill>
                <a:schemeClr val="dk1"/>
              </a:solidFill>
              <a:effectLst/>
              <a:latin typeface="+mn-lt"/>
              <a:ea typeface="+mn-ea"/>
              <a:cs typeface="+mn-cs"/>
            </a:rPr>
            <a:t>1</a:t>
          </a:r>
          <a:r>
            <a:rPr lang="en-US" sz="1100" baseline="0"/>
            <a:t>. For transformer switching T10 test duty would be the most applicable. These values correspond to 30% and 10% </a:t>
          </a:r>
          <a:r>
            <a:rPr lang="en-US" sz="1100" baseline="0">
              <a:solidFill>
                <a:schemeClr val="dk1"/>
              </a:solidFill>
              <a:effectLst/>
              <a:latin typeface="+mn-lt"/>
              <a:ea typeface="+mn-ea"/>
              <a:cs typeface="+mn-cs"/>
            </a:rPr>
            <a:t>of rated short-circuit breaking current respectively.</a:t>
          </a:r>
          <a:r>
            <a:rPr lang="en-US" sz="1100" baseline="0"/>
            <a:t> The actual ratings on the particular circuit breaker may differ from these values, or may comply to a different standard, such as IEC. </a:t>
          </a:r>
          <a:endParaRPr lang="en-US" sz="1100"/>
        </a:p>
      </xdr:txBody>
    </xdr:sp>
    <xdr:clientData/>
  </xdr:twoCellAnchor>
  <xdr:twoCellAnchor editAs="oneCell">
    <xdr:from>
      <xdr:col>37</xdr:col>
      <xdr:colOff>67917</xdr:colOff>
      <xdr:row>1</xdr:row>
      <xdr:rowOff>42892</xdr:rowOff>
    </xdr:from>
    <xdr:to>
      <xdr:col>42</xdr:col>
      <xdr:colOff>181107</xdr:colOff>
      <xdr:row>2</xdr:row>
      <xdr:rowOff>492615</xdr:rowOff>
    </xdr:to>
    <xdr:pic>
      <xdr:nvPicPr>
        <xdr:cNvPr id="19" name="Picture 18">
          <a:hlinkClick xmlns:r="http://schemas.openxmlformats.org/officeDocument/2006/relationships" r:id="rId2"/>
          <a:extLst>
            <a:ext uri="{FF2B5EF4-FFF2-40B4-BE49-F238E27FC236}">
              <a16:creationId xmlns:a16="http://schemas.microsoft.com/office/drawing/2014/main" id="{C9C5A329-36C0-4FDC-887B-B08EC5047B4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48700" y="225109"/>
          <a:ext cx="1272755" cy="631941"/>
        </a:xfrm>
        <a:prstGeom prst="rect">
          <a:avLst/>
        </a:prstGeom>
      </xdr:spPr>
    </xdr:pic>
    <xdr:clientData/>
  </xdr:twoCellAnchor>
  <xdr:twoCellAnchor>
    <xdr:from>
      <xdr:col>22</xdr:col>
      <xdr:colOff>56470</xdr:colOff>
      <xdr:row>19</xdr:row>
      <xdr:rowOff>146213</xdr:rowOff>
    </xdr:from>
    <xdr:to>
      <xdr:col>42</xdr:col>
      <xdr:colOff>108708</xdr:colOff>
      <xdr:row>45</xdr:row>
      <xdr:rowOff>104775</xdr:rowOff>
    </xdr:to>
    <xdr:grpSp>
      <xdr:nvGrpSpPr>
        <xdr:cNvPr id="2" name="Group 1">
          <a:extLst>
            <a:ext uri="{FF2B5EF4-FFF2-40B4-BE49-F238E27FC236}">
              <a16:creationId xmlns:a16="http://schemas.microsoft.com/office/drawing/2014/main" id="{5A8A3C8F-4D91-4C7A-92A7-475A56F716EA}"/>
            </a:ext>
          </a:extLst>
        </xdr:cNvPr>
        <xdr:cNvGrpSpPr/>
      </xdr:nvGrpSpPr>
      <xdr:grpSpPr>
        <a:xfrm>
          <a:off x="4794122" y="4362061"/>
          <a:ext cx="4359195" cy="4911562"/>
          <a:chOff x="31651166" y="9482544"/>
          <a:chExt cx="10990482" cy="7804072"/>
        </a:xfrm>
      </xdr:grpSpPr>
      <xdr:pic>
        <xdr:nvPicPr>
          <xdr:cNvPr id="3" name="Picture 2">
            <a:extLst>
              <a:ext uri="{FF2B5EF4-FFF2-40B4-BE49-F238E27FC236}">
                <a16:creationId xmlns:a16="http://schemas.microsoft.com/office/drawing/2014/main" id="{7DE69A63-8C3D-450C-9692-84A234A8ACCC}"/>
              </a:ext>
            </a:extLst>
          </xdr:cNvPr>
          <xdr:cNvPicPr>
            <a:picLocks noChangeAspect="1"/>
          </xdr:cNvPicPr>
        </xdr:nvPicPr>
        <xdr:blipFill>
          <a:blip xmlns:r="http://schemas.openxmlformats.org/officeDocument/2006/relationships" r:embed="rId4"/>
          <a:stretch>
            <a:fillRect/>
          </a:stretch>
        </xdr:blipFill>
        <xdr:spPr>
          <a:xfrm>
            <a:off x="31651166" y="9482544"/>
            <a:ext cx="10990482" cy="7804072"/>
          </a:xfrm>
          <a:prstGeom prst="rect">
            <a:avLst/>
          </a:prstGeom>
          <a:solidFill>
            <a:srgbClr val="FFFF00">
              <a:alpha val="25000"/>
            </a:srgbClr>
          </a:solidFill>
          <a:ln>
            <a:noFill/>
          </a:ln>
        </xdr:spPr>
      </xdr:pic>
      <xdr:sp macro="" textlink="">
        <xdr:nvSpPr>
          <xdr:cNvPr id="4" name="Rectangle: Rounded Corners 3">
            <a:extLst>
              <a:ext uri="{FF2B5EF4-FFF2-40B4-BE49-F238E27FC236}">
                <a16:creationId xmlns:a16="http://schemas.microsoft.com/office/drawing/2014/main" id="{940D1C47-AD5D-4A55-9A3D-05680464C84A}"/>
              </a:ext>
            </a:extLst>
          </xdr:cNvPr>
          <xdr:cNvSpPr/>
        </xdr:nvSpPr>
        <xdr:spPr>
          <a:xfrm>
            <a:off x="31872979" y="11725690"/>
            <a:ext cx="10465432" cy="532464"/>
          </a:xfrm>
          <a:prstGeom prst="roundRect">
            <a:avLst/>
          </a:prstGeom>
          <a:solidFill>
            <a:srgbClr val="FFFF00">
              <a:alpha val="17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5" name="Rectangle: Rounded Corners 4">
            <a:extLst>
              <a:ext uri="{FF2B5EF4-FFF2-40B4-BE49-F238E27FC236}">
                <a16:creationId xmlns:a16="http://schemas.microsoft.com/office/drawing/2014/main" id="{D6A89A7E-1FBD-4B6C-B00A-EE3FB7B47795}"/>
              </a:ext>
            </a:extLst>
          </xdr:cNvPr>
          <xdr:cNvSpPr/>
        </xdr:nvSpPr>
        <xdr:spPr>
          <a:xfrm>
            <a:off x="31814447" y="12953836"/>
            <a:ext cx="10538731" cy="483735"/>
          </a:xfrm>
          <a:prstGeom prst="roundRect">
            <a:avLst/>
          </a:prstGeom>
          <a:solidFill>
            <a:srgbClr val="FFFF00">
              <a:alpha val="17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6" name="Rectangle: Rounded Corners 5">
            <a:extLst>
              <a:ext uri="{FF2B5EF4-FFF2-40B4-BE49-F238E27FC236}">
                <a16:creationId xmlns:a16="http://schemas.microsoft.com/office/drawing/2014/main" id="{5E0F36DF-361F-4316-9267-4BB5617630F7}"/>
              </a:ext>
            </a:extLst>
          </xdr:cNvPr>
          <xdr:cNvSpPr/>
        </xdr:nvSpPr>
        <xdr:spPr>
          <a:xfrm>
            <a:off x="31849283" y="14232126"/>
            <a:ext cx="10538731" cy="504398"/>
          </a:xfrm>
          <a:prstGeom prst="roundRect">
            <a:avLst/>
          </a:prstGeom>
          <a:solidFill>
            <a:srgbClr val="FFFF00">
              <a:alpha val="17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7" name="Rectangle: Rounded Corners 6">
            <a:extLst>
              <a:ext uri="{FF2B5EF4-FFF2-40B4-BE49-F238E27FC236}">
                <a16:creationId xmlns:a16="http://schemas.microsoft.com/office/drawing/2014/main" id="{2B201499-BCFC-4DAA-9B98-8A44C881F18C}"/>
              </a:ext>
            </a:extLst>
          </xdr:cNvPr>
          <xdr:cNvSpPr/>
        </xdr:nvSpPr>
        <xdr:spPr>
          <a:xfrm rot="5400000">
            <a:off x="38360483" y="13167478"/>
            <a:ext cx="6915151" cy="1055281"/>
          </a:xfrm>
          <a:prstGeom prst="roundRect">
            <a:avLst/>
          </a:prstGeom>
          <a:solidFill>
            <a:srgbClr val="FFFF00">
              <a:alpha val="17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8" name="Rectangle: Rounded Corners 7">
            <a:extLst>
              <a:ext uri="{FF2B5EF4-FFF2-40B4-BE49-F238E27FC236}">
                <a16:creationId xmlns:a16="http://schemas.microsoft.com/office/drawing/2014/main" id="{B7061615-FB34-42C1-8A15-63504144EAC3}"/>
              </a:ext>
            </a:extLst>
          </xdr:cNvPr>
          <xdr:cNvSpPr/>
        </xdr:nvSpPr>
        <xdr:spPr>
          <a:xfrm rot="5400000">
            <a:off x="33744012" y="13243716"/>
            <a:ext cx="6959235" cy="938892"/>
          </a:xfrm>
          <a:prstGeom prst="roundRect">
            <a:avLst/>
          </a:prstGeom>
          <a:solidFill>
            <a:srgbClr val="FFFF00">
              <a:alpha val="17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200025</xdr:colOff>
      <xdr:row>9</xdr:row>
      <xdr:rowOff>157163</xdr:rowOff>
    </xdr:from>
    <xdr:to>
      <xdr:col>36</xdr:col>
      <xdr:colOff>22174</xdr:colOff>
      <xdr:row>25</xdr:row>
      <xdr:rowOff>23813</xdr:rowOff>
    </xdr:to>
    <xdr:pic>
      <xdr:nvPicPr>
        <xdr:cNvPr id="2" name="Picture 1">
          <a:extLst>
            <a:ext uri="{FF2B5EF4-FFF2-40B4-BE49-F238E27FC236}">
              <a16:creationId xmlns:a16="http://schemas.microsoft.com/office/drawing/2014/main" id="{3EF35213-ED74-4FED-9A3E-1A70EA44A7CC}"/>
            </a:ext>
          </a:extLst>
        </xdr:cNvPr>
        <xdr:cNvPicPr>
          <a:picLocks noChangeAspect="1"/>
        </xdr:cNvPicPr>
      </xdr:nvPicPr>
      <xdr:blipFill>
        <a:blip xmlns:r="http://schemas.openxmlformats.org/officeDocument/2006/relationships" r:embed="rId1"/>
        <a:stretch>
          <a:fillRect/>
        </a:stretch>
      </xdr:blipFill>
      <xdr:spPr>
        <a:xfrm>
          <a:off x="433388" y="2386013"/>
          <a:ext cx="7989836" cy="2762250"/>
        </a:xfrm>
        <a:prstGeom prst="rect">
          <a:avLst/>
        </a:prstGeom>
      </xdr:spPr>
    </xdr:pic>
    <xdr:clientData/>
  </xdr:twoCellAnchor>
  <xdr:twoCellAnchor>
    <xdr:from>
      <xdr:col>1</xdr:col>
      <xdr:colOff>33337</xdr:colOff>
      <xdr:row>6</xdr:row>
      <xdr:rowOff>76200</xdr:rowOff>
    </xdr:from>
    <xdr:to>
      <xdr:col>42</xdr:col>
      <xdr:colOff>123825</xdr:colOff>
      <xdr:row>9</xdr:row>
      <xdr:rowOff>38100</xdr:rowOff>
    </xdr:to>
    <xdr:sp macro="" textlink="">
      <xdr:nvSpPr>
        <xdr:cNvPr id="3" name="TextBox 2">
          <a:extLst>
            <a:ext uri="{FF2B5EF4-FFF2-40B4-BE49-F238E27FC236}">
              <a16:creationId xmlns:a16="http://schemas.microsoft.com/office/drawing/2014/main" id="{49ED4158-F121-4C64-95E0-A30C2A29C98B}"/>
            </a:ext>
          </a:extLst>
        </xdr:cNvPr>
        <xdr:cNvSpPr txBox="1"/>
      </xdr:nvSpPr>
      <xdr:spPr>
        <a:xfrm>
          <a:off x="266700" y="1762125"/>
          <a:ext cx="9658350"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US" sz="1100"/>
            <a:t>Table B.2</a:t>
          </a:r>
          <a:r>
            <a:rPr lang="en-US" sz="1100" baseline="30000">
              <a:solidFill>
                <a:schemeClr val="dk1"/>
              </a:solidFill>
              <a:effectLst/>
              <a:latin typeface="+mn-lt"/>
              <a:ea typeface="+mn-ea"/>
              <a:cs typeface="+mn-cs"/>
            </a:rPr>
            <a:t>1</a:t>
          </a:r>
          <a:r>
            <a:rPr lang="en-US" sz="1100"/>
            <a:t> is given for</a:t>
          </a:r>
          <a:r>
            <a:rPr lang="en-US" sz="1100" baseline="0"/>
            <a:t> reference and can be used when actual data is not available.  The actual inductance value in the spreadsheet tool is calculated using its nameplate ratings (rated voltage and reactive power rating). </a:t>
          </a:r>
          <a:endParaRPr lang="en-US" sz="1100"/>
        </a:p>
      </xdr:txBody>
    </xdr:sp>
    <xdr:clientData/>
  </xdr:twoCellAnchor>
  <xdr:twoCellAnchor editAs="oneCell">
    <xdr:from>
      <xdr:col>37</xdr:col>
      <xdr:colOff>77442</xdr:colOff>
      <xdr:row>1</xdr:row>
      <xdr:rowOff>33337</xdr:rowOff>
    </xdr:from>
    <xdr:to>
      <xdr:col>42</xdr:col>
      <xdr:colOff>190632</xdr:colOff>
      <xdr:row>2</xdr:row>
      <xdr:rowOff>497377</xdr:rowOff>
    </xdr:to>
    <xdr:pic>
      <xdr:nvPicPr>
        <xdr:cNvPr id="4" name="Picture 3">
          <a:hlinkClick xmlns:r="http://schemas.openxmlformats.org/officeDocument/2006/relationships" r:id="rId2"/>
          <a:extLst>
            <a:ext uri="{FF2B5EF4-FFF2-40B4-BE49-F238E27FC236}">
              <a16:creationId xmlns:a16="http://schemas.microsoft.com/office/drawing/2014/main" id="{1C54F43B-0A44-4B39-82A8-F6F55398426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711855" y="214312"/>
          <a:ext cx="1280002" cy="6450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429451</xdr:colOff>
      <xdr:row>43</xdr:row>
      <xdr:rowOff>58222</xdr:rowOff>
    </xdr:to>
    <xdr:pic>
      <xdr:nvPicPr>
        <xdr:cNvPr id="3" name="Picture 2">
          <a:extLst>
            <a:ext uri="{FF2B5EF4-FFF2-40B4-BE49-F238E27FC236}">
              <a16:creationId xmlns:a16="http://schemas.microsoft.com/office/drawing/2014/main" id="{ED3F4A9A-BF2B-4DF0-8D7B-8D5F49D0FA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90500"/>
          <a:ext cx="5915851" cy="767822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11</xdr:col>
      <xdr:colOff>42119</xdr:colOff>
      <xdr:row>3</xdr:row>
      <xdr:rowOff>35550</xdr:rowOff>
    </xdr:from>
    <xdr:to>
      <xdr:col>20</xdr:col>
      <xdr:colOff>469272</xdr:colOff>
      <xdr:row>43</xdr:row>
      <xdr:rowOff>84245</xdr:rowOff>
    </xdr:to>
    <xdr:pic>
      <xdr:nvPicPr>
        <xdr:cNvPr id="5" name="Picture 4">
          <a:extLst>
            <a:ext uri="{FF2B5EF4-FFF2-40B4-BE49-F238E27FC236}">
              <a16:creationId xmlns:a16="http://schemas.microsoft.com/office/drawing/2014/main" id="{B7B419B1-8FE3-4934-A17F-F6163DD82BE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98413" y="226050"/>
          <a:ext cx="5873212" cy="7668695"/>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21</xdr:col>
      <xdr:colOff>0</xdr:colOff>
      <xdr:row>3</xdr:row>
      <xdr:rowOff>22412</xdr:rowOff>
    </xdr:from>
    <xdr:to>
      <xdr:col>30</xdr:col>
      <xdr:colOff>488845</xdr:colOff>
      <xdr:row>43</xdr:row>
      <xdr:rowOff>80634</xdr:rowOff>
    </xdr:to>
    <xdr:pic>
      <xdr:nvPicPr>
        <xdr:cNvPr id="7" name="Picture 6">
          <a:extLst>
            <a:ext uri="{FF2B5EF4-FFF2-40B4-BE49-F238E27FC236}">
              <a16:creationId xmlns:a16="http://schemas.microsoft.com/office/drawing/2014/main" id="{5C6DCB3E-C8C3-41DE-A695-AD0B7F3DE75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707471" y="212912"/>
          <a:ext cx="5934903" cy="7678222"/>
        </a:xfrm>
        <a:prstGeom prst="rect">
          <a:avLst/>
        </a:prstGeom>
      </xdr:spPr>
    </xdr:pic>
    <xdr:clientData/>
  </xdr:twoCellAnchor>
  <xdr:twoCellAnchor editAs="oneCell">
    <xdr:from>
      <xdr:col>31</xdr:col>
      <xdr:colOff>44823</xdr:colOff>
      <xdr:row>3</xdr:row>
      <xdr:rowOff>33619</xdr:rowOff>
    </xdr:from>
    <xdr:to>
      <xdr:col>40</xdr:col>
      <xdr:colOff>524141</xdr:colOff>
      <xdr:row>43</xdr:row>
      <xdr:rowOff>63262</xdr:rowOff>
    </xdr:to>
    <xdr:pic>
      <xdr:nvPicPr>
        <xdr:cNvPr id="9" name="Picture 8">
          <a:extLst>
            <a:ext uri="{FF2B5EF4-FFF2-40B4-BE49-F238E27FC236}">
              <a16:creationId xmlns:a16="http://schemas.microsoft.com/office/drawing/2014/main" id="{EF69FAA8-02C6-495F-91EF-5494968F812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8803470" y="224119"/>
          <a:ext cx="5925377" cy="7649643"/>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nepsi.com/products/rc-snubb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116B6-9812-4F32-8F22-B44252799204}">
  <sheetPr>
    <pageSetUpPr fitToPage="1"/>
  </sheetPr>
  <dimension ref="A2:EQ460"/>
  <sheetViews>
    <sheetView showGridLines="0" tabSelected="1" zoomScale="115" zoomScaleNormal="115" zoomScaleSheetLayoutView="100" workbookViewId="0"/>
  </sheetViews>
  <sheetFormatPr defaultRowHeight="15" x14ac:dyDescent="0.25"/>
  <cols>
    <col min="1" max="26" width="3.28515625" customWidth="1"/>
    <col min="27" max="27" width="4.5703125" customWidth="1"/>
    <col min="28" max="120" width="3.28515625" customWidth="1"/>
    <col min="126" max="126" width="9.140625" customWidth="1"/>
    <col min="130" max="130" width="23" customWidth="1"/>
  </cols>
  <sheetData>
    <row r="2" spans="1:130" x14ac:dyDescent="0.25">
      <c r="AH2" s="16"/>
      <c r="AI2" s="16"/>
      <c r="AJ2" s="16"/>
      <c r="AK2" s="16"/>
      <c r="AL2" s="16"/>
      <c r="AM2" s="16"/>
      <c r="AN2" s="16"/>
      <c r="AO2" s="16"/>
      <c r="AP2" s="16"/>
      <c r="AQ2" s="16"/>
      <c r="CR2" s="32"/>
    </row>
    <row r="3" spans="1:130" ht="12" customHeight="1" x14ac:dyDescent="0.25">
      <c r="AH3" s="16"/>
      <c r="AI3" s="16"/>
      <c r="AJ3" s="16"/>
      <c r="AK3" s="16"/>
      <c r="AL3" s="16"/>
      <c r="AM3" s="16"/>
      <c r="AN3" s="16"/>
      <c r="AO3" s="16"/>
      <c r="AP3" s="16"/>
      <c r="AQ3" s="16"/>
      <c r="CR3" s="32"/>
    </row>
    <row r="4" spans="1:130" ht="36" x14ac:dyDescent="0.55000000000000004">
      <c r="B4" s="1" t="s">
        <v>0</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17"/>
      <c r="AI4" s="17"/>
      <c r="AJ4" s="17"/>
      <c r="AK4" s="17"/>
      <c r="AL4" s="17"/>
      <c r="AM4" s="17"/>
      <c r="AN4" s="17"/>
      <c r="AO4" s="17"/>
      <c r="AP4" s="17"/>
      <c r="AQ4" s="17"/>
      <c r="CR4" s="32"/>
    </row>
    <row r="5" spans="1:130" ht="18.75" x14ac:dyDescent="0.3">
      <c r="B5" s="2" t="s">
        <v>1</v>
      </c>
      <c r="C5" s="2"/>
      <c r="D5" s="2"/>
      <c r="E5" s="2"/>
      <c r="F5" s="2"/>
      <c r="G5" s="2"/>
      <c r="H5" s="2"/>
      <c r="I5" s="3"/>
      <c r="J5" s="7"/>
      <c r="K5" s="7"/>
      <c r="L5" s="7"/>
      <c r="M5" s="7"/>
      <c r="N5" s="7"/>
      <c r="AQ5" s="7" t="s">
        <v>2</v>
      </c>
      <c r="CR5" s="32"/>
    </row>
    <row r="6" spans="1:130" ht="19.5" customHeight="1" x14ac:dyDescent="0.4">
      <c r="B6" s="4"/>
      <c r="C6" s="4"/>
      <c r="D6" s="4"/>
      <c r="E6" s="4"/>
      <c r="F6" s="4"/>
      <c r="G6" s="4"/>
      <c r="H6" s="4"/>
      <c r="I6" s="4"/>
      <c r="J6" s="4"/>
      <c r="K6" s="4"/>
      <c r="L6" s="4"/>
      <c r="M6" s="4"/>
      <c r="N6" s="4"/>
      <c r="O6" s="4"/>
      <c r="CR6" s="32"/>
    </row>
    <row r="7" spans="1:130" ht="19.5" customHeight="1" x14ac:dyDescent="0.25">
      <c r="B7" s="165" t="s">
        <v>71</v>
      </c>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CR7" s="32"/>
    </row>
    <row r="8" spans="1:130" ht="36" customHeight="1" x14ac:dyDescent="0.25">
      <c r="B8" s="165"/>
      <c r="C8" s="165"/>
      <c r="D8" s="165"/>
      <c r="E8" s="165"/>
      <c r="F8" s="165"/>
      <c r="G8" s="165"/>
      <c r="H8" s="165"/>
      <c r="I8" s="165"/>
      <c r="J8" s="165"/>
      <c r="K8" s="165"/>
      <c r="L8" s="165"/>
      <c r="M8" s="165"/>
      <c r="N8" s="165"/>
      <c r="O8" s="165"/>
      <c r="P8" s="165"/>
      <c r="Q8" s="165"/>
      <c r="R8" s="165"/>
      <c r="S8" s="165"/>
      <c r="T8" s="165"/>
      <c r="U8" s="165"/>
      <c r="V8" s="165"/>
      <c r="W8" s="165"/>
      <c r="X8" s="165"/>
      <c r="Y8" s="165"/>
      <c r="Z8" s="165"/>
      <c r="AA8" s="165"/>
      <c r="AB8" s="165"/>
      <c r="AC8" s="165"/>
      <c r="AD8" s="165"/>
      <c r="AE8" s="165"/>
      <c r="AF8" s="165"/>
      <c r="AG8" s="165"/>
      <c r="AH8" s="165"/>
      <c r="AI8" s="165"/>
      <c r="AJ8" s="165"/>
      <c r="AK8" s="165"/>
      <c r="AL8" s="165"/>
      <c r="AM8" s="165"/>
      <c r="AN8" s="165"/>
      <c r="AO8" s="165"/>
      <c r="AP8" s="165"/>
      <c r="AQ8" s="165"/>
      <c r="CR8" s="32"/>
    </row>
    <row r="9" spans="1:130" ht="44.25" customHeight="1" x14ac:dyDescent="0.4">
      <c r="B9" s="39" t="s">
        <v>3</v>
      </c>
      <c r="C9" s="39"/>
      <c r="D9" s="39"/>
      <c r="E9" s="39"/>
      <c r="F9" s="39"/>
      <c r="G9" s="39"/>
      <c r="H9" s="5"/>
      <c r="I9" s="5"/>
      <c r="J9" s="5"/>
      <c r="K9" s="5"/>
      <c r="L9" s="5"/>
      <c r="M9" s="5"/>
      <c r="N9" s="5"/>
      <c r="O9" s="5"/>
      <c r="P9" s="8"/>
      <c r="Q9" s="8"/>
      <c r="R9" s="8"/>
      <c r="S9" s="8"/>
      <c r="T9" s="8"/>
      <c r="U9" s="8"/>
      <c r="V9" s="8"/>
      <c r="W9" s="8"/>
      <c r="X9" s="8"/>
      <c r="Y9" s="8"/>
      <c r="Z9" s="8"/>
      <c r="AA9" s="8"/>
      <c r="AB9" s="8"/>
      <c r="AC9" s="8"/>
      <c r="AD9" s="8"/>
      <c r="AE9" s="8"/>
      <c r="AF9" s="8"/>
      <c r="AG9" s="8"/>
      <c r="AH9" s="8"/>
      <c r="AI9" s="8"/>
      <c r="AJ9" s="8"/>
      <c r="AK9" s="8"/>
      <c r="AL9" s="8"/>
      <c r="AM9" s="8"/>
      <c r="AN9" s="8"/>
      <c r="AO9" s="8"/>
      <c r="AP9" s="8"/>
      <c r="AQ9" s="8"/>
      <c r="CR9" s="32"/>
    </row>
    <row r="10" spans="1:130" ht="4.5" customHeight="1" x14ac:dyDescent="0.4">
      <c r="B10" s="6"/>
      <c r="C10" s="4"/>
      <c r="D10" s="4"/>
      <c r="E10" s="4"/>
      <c r="F10" s="4"/>
      <c r="G10" s="4"/>
      <c r="H10" s="4"/>
      <c r="I10" s="4"/>
      <c r="J10" s="4"/>
      <c r="K10" s="4"/>
      <c r="L10" s="4"/>
      <c r="M10" s="4"/>
      <c r="N10" s="4"/>
      <c r="O10" s="4"/>
      <c r="CR10" s="32"/>
    </row>
    <row r="11" spans="1:130" ht="18.75" customHeight="1" x14ac:dyDescent="0.25">
      <c r="A11" s="19"/>
      <c r="B11" s="20" t="s">
        <v>4</v>
      </c>
      <c r="C11" s="20"/>
      <c r="D11" s="20"/>
      <c r="E11" s="20"/>
      <c r="F11" s="20"/>
      <c r="G11" s="20"/>
      <c r="H11" s="121" t="s">
        <v>5</v>
      </c>
      <c r="I11" s="121"/>
      <c r="J11" s="121"/>
      <c r="K11" s="121"/>
      <c r="L11" s="121"/>
      <c r="M11" s="121"/>
      <c r="N11" s="121"/>
      <c r="O11" s="121"/>
      <c r="P11" s="121"/>
      <c r="Q11" s="121"/>
      <c r="R11" s="121"/>
      <c r="S11" s="121"/>
      <c r="T11" s="121"/>
      <c r="U11" s="121"/>
      <c r="V11" s="120" t="s">
        <v>6</v>
      </c>
      <c r="W11" s="120"/>
      <c r="X11" s="120"/>
      <c r="Y11" s="120"/>
      <c r="Z11" s="120"/>
      <c r="AA11" s="66" t="s">
        <v>7</v>
      </c>
      <c r="AB11" s="66"/>
      <c r="AC11" s="66"/>
      <c r="AD11" s="66"/>
      <c r="AE11" s="66"/>
      <c r="AF11" s="66"/>
      <c r="AG11" s="66"/>
      <c r="AH11" s="66"/>
      <c r="AI11" s="66"/>
      <c r="AJ11" s="66"/>
      <c r="AK11" s="66"/>
      <c r="AL11" s="66"/>
      <c r="AM11" s="66"/>
      <c r="AN11" s="66"/>
      <c r="AO11" s="66"/>
      <c r="AP11" s="66"/>
      <c r="AQ11" s="66"/>
      <c r="CR11" s="32"/>
    </row>
    <row r="12" spans="1:130" ht="18.75" customHeight="1" x14ac:dyDescent="0.25">
      <c r="A12" s="19"/>
      <c r="B12" s="20" t="s">
        <v>8</v>
      </c>
      <c r="C12" s="20"/>
      <c r="D12" s="20"/>
      <c r="E12" s="20"/>
      <c r="F12" s="20"/>
      <c r="G12" s="20"/>
      <c r="H12" s="121" t="s">
        <v>47</v>
      </c>
      <c r="I12" s="121"/>
      <c r="J12" s="121"/>
      <c r="K12" s="121"/>
      <c r="L12" s="121"/>
      <c r="M12" s="121"/>
      <c r="N12" s="121"/>
      <c r="O12" s="121"/>
      <c r="P12" s="121"/>
      <c r="Q12" s="121"/>
      <c r="R12" s="121"/>
      <c r="S12" s="121"/>
      <c r="T12" s="121"/>
      <c r="U12" s="121"/>
      <c r="V12" s="19"/>
      <c r="W12" s="19"/>
      <c r="X12" s="19"/>
      <c r="Y12" s="19"/>
      <c r="Z12" s="19"/>
      <c r="AA12" s="19"/>
      <c r="AB12" s="19"/>
      <c r="AC12" s="19"/>
      <c r="AD12" s="19"/>
      <c r="AE12" s="19"/>
      <c r="AF12" s="19"/>
      <c r="AG12" s="19"/>
      <c r="AH12" s="19"/>
      <c r="AI12" s="19"/>
      <c r="AJ12" s="19"/>
      <c r="AK12" s="19"/>
      <c r="AL12" s="19"/>
      <c r="AM12" s="19"/>
      <c r="AN12" s="19"/>
      <c r="AO12" s="19"/>
      <c r="AP12" s="19"/>
      <c r="AQ12" s="19"/>
      <c r="CR12" s="32"/>
    </row>
    <row r="13" spans="1:130" ht="12" customHeight="1" x14ac:dyDescent="0.25">
      <c r="CR13" s="32"/>
    </row>
    <row r="14" spans="1:130" ht="21" x14ac:dyDescent="0.25">
      <c r="B14" s="67" t="s">
        <v>9</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CR14" s="32"/>
    </row>
    <row r="15" spans="1:130" ht="12" customHeight="1" x14ac:dyDescent="0.25">
      <c r="CR15" s="32"/>
      <c r="DZ15" s="18" t="s">
        <v>34</v>
      </c>
    </row>
    <row r="16" spans="1:130" ht="12" customHeight="1" x14ac:dyDescent="0.25">
      <c r="CR16" s="32"/>
      <c r="DZ16" s="18" t="s">
        <v>36</v>
      </c>
    </row>
    <row r="17" spans="96:130" ht="12" customHeight="1" x14ac:dyDescent="0.25">
      <c r="CR17" s="32"/>
      <c r="DZ17" s="18" t="s">
        <v>35</v>
      </c>
    </row>
    <row r="18" spans="96:130" ht="12" customHeight="1" x14ac:dyDescent="0.25">
      <c r="CR18" s="32"/>
      <c r="DZ18" s="18" t="s">
        <v>37</v>
      </c>
    </row>
    <row r="19" spans="96:130" ht="12" customHeight="1" x14ac:dyDescent="0.25">
      <c r="CR19" s="32"/>
      <c r="DZ19" s="18" t="s">
        <v>38</v>
      </c>
    </row>
    <row r="20" spans="96:130" ht="12" customHeight="1" x14ac:dyDescent="0.25">
      <c r="CR20" s="32"/>
      <c r="DZ20" s="18" t="s">
        <v>39</v>
      </c>
    </row>
    <row r="21" spans="96:130" ht="12" customHeight="1" x14ac:dyDescent="0.25">
      <c r="CR21" s="32"/>
      <c r="DZ21" s="18" t="s">
        <v>33</v>
      </c>
    </row>
    <row r="22" spans="96:130" ht="12" customHeight="1" x14ac:dyDescent="0.25">
      <c r="CR22" s="32"/>
    </row>
    <row r="23" spans="96:130" ht="12" customHeight="1" x14ac:dyDescent="0.25">
      <c r="CR23" s="32"/>
    </row>
    <row r="24" spans="96:130" ht="12" customHeight="1" x14ac:dyDescent="0.25">
      <c r="CR24" s="32"/>
    </row>
    <row r="25" spans="96:130" ht="12" customHeight="1" x14ac:dyDescent="0.25">
      <c r="CR25" s="32"/>
    </row>
    <row r="26" spans="96:130" ht="12" customHeight="1" x14ac:dyDescent="0.25">
      <c r="CR26" s="32"/>
    </row>
    <row r="27" spans="96:130" ht="12" customHeight="1" x14ac:dyDescent="0.25">
      <c r="CR27" s="32"/>
    </row>
    <row r="28" spans="96:130" ht="12" customHeight="1" x14ac:dyDescent="0.25">
      <c r="CR28" s="32"/>
    </row>
    <row r="29" spans="96:130" ht="12" customHeight="1" x14ac:dyDescent="0.25">
      <c r="CR29" s="32"/>
    </row>
    <row r="30" spans="96:130" ht="12" customHeight="1" x14ac:dyDescent="0.25">
      <c r="CR30" s="32"/>
    </row>
    <row r="31" spans="96:130" ht="12" customHeight="1" x14ac:dyDescent="0.25">
      <c r="CR31" s="32"/>
    </row>
    <row r="32" spans="96:130" ht="12" customHeight="1" x14ac:dyDescent="0.25">
      <c r="CR32" s="32"/>
    </row>
    <row r="33" spans="1:96" ht="12" customHeight="1" x14ac:dyDescent="0.25">
      <c r="CR33" s="32"/>
    </row>
    <row r="34" spans="1:96" ht="12" customHeight="1" x14ac:dyDescent="0.25">
      <c r="CR34" s="32"/>
    </row>
    <row r="35" spans="1:96" ht="12" customHeight="1" x14ac:dyDescent="0.25">
      <c r="CR35" s="32"/>
    </row>
    <row r="36" spans="1:96" ht="12" customHeight="1" x14ac:dyDescent="0.25">
      <c r="CR36" s="32"/>
    </row>
    <row r="37" spans="1:96" ht="12" customHeight="1" x14ac:dyDescent="0.25">
      <c r="CR37" s="32"/>
    </row>
    <row r="38" spans="1:96" ht="65.25" customHeight="1" x14ac:dyDescent="0.25">
      <c r="CR38" s="32"/>
    </row>
    <row r="39" spans="1:96" ht="6" customHeight="1" x14ac:dyDescent="0.25">
      <c r="CR39" s="32"/>
    </row>
    <row r="40" spans="1:96" s="19" customFormat="1" ht="22.5" customHeight="1" x14ac:dyDescent="0.25">
      <c r="B40" s="122" t="s">
        <v>48</v>
      </c>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BV40" s="37"/>
      <c r="CR40" s="38"/>
    </row>
    <row r="41" spans="1:96" ht="12" customHeight="1" x14ac:dyDescent="0.3">
      <c r="AR41" s="9"/>
      <c r="CR41" s="32"/>
    </row>
    <row r="42" spans="1:96" ht="12" customHeight="1" x14ac:dyDescent="0.25">
      <c r="B42" s="11" t="s">
        <v>11</v>
      </c>
      <c r="CR42" s="32"/>
    </row>
    <row r="43" spans="1:96" ht="12" customHeight="1" x14ac:dyDescent="0.25">
      <c r="CR43" s="32"/>
    </row>
    <row r="44" spans="1:96" ht="12" customHeight="1" x14ac:dyDescent="0.25">
      <c r="CR44" s="32"/>
    </row>
    <row r="45" spans="1:96" ht="12" customHeight="1" x14ac:dyDescent="0.25">
      <c r="B45" s="10" t="s">
        <v>49</v>
      </c>
      <c r="CR45" s="32"/>
    </row>
    <row r="46" spans="1:96" ht="13.5" customHeight="1" x14ac:dyDescent="0.3">
      <c r="A46" s="12"/>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CR46" s="32"/>
    </row>
    <row r="47" spans="1:96" x14ac:dyDescent="0.25">
      <c r="CR47" s="32"/>
    </row>
    <row r="48" spans="1:96" ht="12" customHeight="1" x14ac:dyDescent="0.25">
      <c r="CR48" s="32"/>
    </row>
    <row r="49" spans="1:96" ht="12" customHeight="1" x14ac:dyDescent="0.25">
      <c r="CR49" s="32"/>
    </row>
    <row r="50" spans="1:96" ht="12" customHeight="1" x14ac:dyDescent="0.25">
      <c r="CR50" s="32"/>
    </row>
    <row r="51" spans="1:96" ht="12" customHeight="1" x14ac:dyDescent="0.25">
      <c r="CR51" s="32"/>
    </row>
    <row r="52" spans="1:96" ht="12" customHeight="1" x14ac:dyDescent="0.25">
      <c r="CR52" s="32"/>
    </row>
    <row r="53" spans="1:96" ht="12" customHeight="1" x14ac:dyDescent="0.25">
      <c r="CR53" s="32"/>
    </row>
    <row r="54" spans="1:96" ht="18" customHeight="1" x14ac:dyDescent="0.25">
      <c r="A54" s="12"/>
      <c r="B54" s="178" t="s">
        <v>10</v>
      </c>
      <c r="C54" s="178"/>
      <c r="D54" s="178"/>
      <c r="E54" s="178"/>
      <c r="F54" s="178"/>
      <c r="G54" s="178"/>
      <c r="H54" s="178"/>
      <c r="I54" s="178"/>
      <c r="J54" s="178"/>
      <c r="K54" s="178"/>
      <c r="L54" s="178"/>
      <c r="M54" s="178"/>
      <c r="N54" s="178"/>
      <c r="O54" s="178"/>
      <c r="P54" s="178"/>
      <c r="Q54" s="178"/>
      <c r="R54" s="178"/>
      <c r="S54" s="178"/>
      <c r="T54" s="178"/>
      <c r="U54" s="25"/>
      <c r="V54" s="178" t="s">
        <v>54</v>
      </c>
      <c r="W54" s="178"/>
      <c r="X54" s="178"/>
      <c r="Y54" s="178"/>
      <c r="Z54" s="178"/>
      <c r="AA54" s="178"/>
      <c r="AB54" s="178"/>
      <c r="AC54" s="178"/>
      <c r="AD54" s="178"/>
      <c r="AE54" s="178"/>
      <c r="AF54" s="178"/>
      <c r="AG54" s="178"/>
      <c r="AH54" s="178"/>
      <c r="AI54" s="178"/>
      <c r="AJ54" s="178"/>
      <c r="AK54" s="178"/>
      <c r="AL54" s="178"/>
      <c r="AM54" s="178"/>
      <c r="AN54" s="178"/>
      <c r="AO54" s="178"/>
      <c r="AP54" s="178"/>
      <c r="AQ54" s="178"/>
      <c r="CR54" s="32"/>
    </row>
    <row r="55" spans="1:96" ht="21" customHeight="1" x14ac:dyDescent="0.25">
      <c r="A55" s="12"/>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143" t="s">
        <v>58</v>
      </c>
      <c r="AH55" s="143"/>
      <c r="AI55" s="143"/>
      <c r="AJ55" s="143"/>
      <c r="AK55" s="128" t="s">
        <v>55</v>
      </c>
      <c r="AL55" s="128"/>
      <c r="AM55" s="128"/>
      <c r="AN55" s="128"/>
      <c r="AO55" s="25"/>
      <c r="AP55" s="25"/>
      <c r="AQ55" s="25"/>
      <c r="CR55" s="32"/>
    </row>
    <row r="56" spans="1:96" ht="12" customHeight="1" x14ac:dyDescent="0.25">
      <c r="V56" s="11" t="s">
        <v>50</v>
      </c>
      <c r="AG56" s="144"/>
      <c r="AH56" s="144"/>
      <c r="AI56" s="144"/>
      <c r="AJ56" s="144"/>
      <c r="AK56" s="129"/>
      <c r="AL56" s="129"/>
      <c r="AM56" s="129"/>
      <c r="AN56" s="129"/>
      <c r="CR56" s="32"/>
    </row>
    <row r="57" spans="1:96" ht="12" customHeight="1" x14ac:dyDescent="0.25">
      <c r="B57" s="22" t="s">
        <v>50</v>
      </c>
      <c r="C57" s="127" t="s">
        <v>53</v>
      </c>
      <c r="D57" s="127"/>
      <c r="E57" s="127"/>
      <c r="F57" s="127"/>
      <c r="G57" s="22"/>
      <c r="H57" s="50" t="s">
        <v>75</v>
      </c>
      <c r="I57" s="50"/>
      <c r="J57" s="50"/>
      <c r="K57" s="50"/>
      <c r="L57" s="50"/>
      <c r="M57" s="50"/>
      <c r="N57" s="50"/>
      <c r="O57" s="50"/>
      <c r="P57" s="50"/>
      <c r="Q57" s="51">
        <v>34.5</v>
      </c>
      <c r="R57" s="51"/>
      <c r="S57" s="51"/>
      <c r="T57" s="51"/>
      <c r="U57" s="13"/>
      <c r="Z57" s="93" t="s">
        <v>13</v>
      </c>
      <c r="AA57" s="44"/>
      <c r="AB57" s="44"/>
      <c r="AC57" s="44"/>
      <c r="AD57" s="44"/>
      <c r="AE57" s="44"/>
      <c r="AF57" s="45"/>
      <c r="AG57" s="61">
        <f>IF(Q66="Vacuum","N/A",Q60/SQRT(Q63*Q59*Q69*10^-12/(Q59*10^-6+Q69*10^-6)))</f>
        <v>22360.769217538113</v>
      </c>
      <c r="AH57" s="62"/>
      <c r="AI57" s="62"/>
      <c r="AJ57" s="62"/>
      <c r="AK57" s="40"/>
      <c r="AL57" s="41"/>
      <c r="AM57" s="41"/>
      <c r="AN57" s="139"/>
      <c r="CR57" s="32"/>
    </row>
    <row r="58" spans="1:96" ht="12" customHeight="1" thickBot="1" x14ac:dyDescent="0.3">
      <c r="B58" s="23"/>
      <c r="C58" s="114"/>
      <c r="D58" s="114"/>
      <c r="E58" s="114"/>
      <c r="F58" s="114"/>
      <c r="G58" s="24"/>
      <c r="H58" s="46" t="s">
        <v>28</v>
      </c>
      <c r="I58" s="46"/>
      <c r="J58" s="46"/>
      <c r="K58" s="46"/>
      <c r="L58" s="46"/>
      <c r="M58" s="46"/>
      <c r="N58" s="46"/>
      <c r="O58" s="46"/>
      <c r="P58" s="46"/>
      <c r="Q58" s="52">
        <v>60</v>
      </c>
      <c r="R58" s="52"/>
      <c r="S58" s="52"/>
      <c r="T58" s="52"/>
      <c r="U58" s="34"/>
      <c r="V58" s="28"/>
      <c r="W58" s="28"/>
      <c r="X58" s="28"/>
      <c r="Y58" s="35"/>
      <c r="Z58" s="179" t="s">
        <v>23</v>
      </c>
      <c r="AA58" s="180"/>
      <c r="AB58" s="180"/>
      <c r="AC58" s="180"/>
      <c r="AD58" s="180"/>
      <c r="AE58" s="180"/>
      <c r="AF58" s="181"/>
      <c r="AG58" s="68">
        <f>Q57^2/(Q68*10^-3*2*PI()*Q58)</f>
        <v>2.1048241223903159</v>
      </c>
      <c r="AH58" s="69"/>
      <c r="AI58" s="69"/>
      <c r="AJ58" s="69"/>
      <c r="AK58" s="140"/>
      <c r="AL58" s="141"/>
      <c r="AM58" s="141"/>
      <c r="AN58" s="142"/>
      <c r="CR58" s="32"/>
    </row>
    <row r="59" spans="1:96" ht="12" customHeight="1" x14ac:dyDescent="0.25">
      <c r="B59" s="23"/>
      <c r="C59" s="115"/>
      <c r="D59" s="115"/>
      <c r="E59" s="115"/>
      <c r="F59" s="115"/>
      <c r="G59" s="23"/>
      <c r="H59" s="70" t="s">
        <v>15</v>
      </c>
      <c r="I59" s="70"/>
      <c r="J59" s="70"/>
      <c r="K59" s="70"/>
      <c r="L59" s="70"/>
      <c r="M59" s="70"/>
      <c r="N59" s="70"/>
      <c r="O59" s="70"/>
      <c r="P59" s="70"/>
      <c r="Q59" s="53">
        <v>250</v>
      </c>
      <c r="R59" s="53"/>
      <c r="S59" s="53"/>
      <c r="T59" s="53"/>
      <c r="U59" s="168" t="s">
        <v>70</v>
      </c>
      <c r="V59" s="114"/>
      <c r="W59" s="114"/>
      <c r="X59" s="114"/>
      <c r="Y59" s="169"/>
      <c r="Z59" s="54" t="s">
        <v>29</v>
      </c>
      <c r="AA59" s="55"/>
      <c r="AB59" s="55"/>
      <c r="AC59" s="55"/>
      <c r="AD59" s="55"/>
      <c r="AE59" s="55"/>
      <c r="AF59" s="56"/>
      <c r="AG59" s="59">
        <f>IF(AG57="N/A",(1+SQRT((1+Q67/Q57)^2+(Q60/(Q57*10^3))^2*AG58/(Q69*10^-6)))*Q57*SQRT(2/3),(1+SQRT((1+Q67/Q57)^2+3*Q63*AG57^2/(2*2*PI()*Q58*Q68*10^3)))*Q57*SQRT(2/3))</f>
        <v>71.402072575334998</v>
      </c>
      <c r="AH59" s="60"/>
      <c r="AI59" s="60"/>
      <c r="AJ59" s="60"/>
      <c r="AK59" s="130">
        <f>AG59/Q64</f>
        <v>0.90268106922041724</v>
      </c>
      <c r="AL59" s="130"/>
      <c r="AM59" s="130"/>
      <c r="AN59" s="131"/>
      <c r="CR59" s="32"/>
    </row>
    <row r="60" spans="1:96" ht="12" customHeight="1" x14ac:dyDescent="0.25">
      <c r="B60" s="21" t="s">
        <v>50</v>
      </c>
      <c r="C60" s="21"/>
      <c r="D60" s="21"/>
      <c r="E60" s="21"/>
      <c r="F60" s="21"/>
      <c r="G60" s="21"/>
      <c r="H60" s="50" t="s">
        <v>12</v>
      </c>
      <c r="I60" s="50"/>
      <c r="J60" s="50"/>
      <c r="K60" s="50"/>
      <c r="L60" s="50"/>
      <c r="M60" s="50"/>
      <c r="N60" s="50"/>
      <c r="O60" s="50"/>
      <c r="P60" s="50"/>
      <c r="Q60" s="51">
        <v>1</v>
      </c>
      <c r="R60" s="51"/>
      <c r="S60" s="51"/>
      <c r="T60" s="51"/>
      <c r="U60" s="168"/>
      <c r="V60" s="114"/>
      <c r="W60" s="114"/>
      <c r="X60" s="114"/>
      <c r="Y60" s="169"/>
      <c r="Z60" s="43" t="s">
        <v>22</v>
      </c>
      <c r="AA60" s="44"/>
      <c r="AB60" s="44"/>
      <c r="AC60" s="44"/>
      <c r="AD60" s="44"/>
      <c r="AE60" s="44"/>
      <c r="AF60" s="45"/>
      <c r="AG60" s="61">
        <f>1/(2*PI()*SQRT(AG58*Q69*10^-6))</f>
        <v>2452.9981893380705</v>
      </c>
      <c r="AH60" s="62"/>
      <c r="AI60" s="62"/>
      <c r="AJ60" s="62"/>
      <c r="AK60" s="40"/>
      <c r="AL60" s="41"/>
      <c r="AM60" s="41"/>
      <c r="AN60" s="42"/>
      <c r="CR60" s="32"/>
    </row>
    <row r="61" spans="1:96" ht="12" customHeight="1" thickBot="1" x14ac:dyDescent="0.3">
      <c r="B61" s="14"/>
      <c r="C61" s="14"/>
      <c r="D61" s="14"/>
      <c r="E61" s="14"/>
      <c r="F61" s="14"/>
      <c r="G61" s="14"/>
      <c r="H61" s="46" t="s">
        <v>14</v>
      </c>
      <c r="I61" s="46"/>
      <c r="J61" s="46"/>
      <c r="K61" s="46"/>
      <c r="L61" s="46"/>
      <c r="M61" s="46"/>
      <c r="N61" s="46"/>
      <c r="O61" s="46"/>
      <c r="P61" s="46"/>
      <c r="Q61" s="52">
        <v>40.5</v>
      </c>
      <c r="R61" s="52"/>
      <c r="S61" s="52"/>
      <c r="T61" s="52"/>
      <c r="U61" s="170"/>
      <c r="V61" s="171"/>
      <c r="W61" s="171"/>
      <c r="X61" s="171"/>
      <c r="Y61" s="172"/>
      <c r="Z61" s="47" t="s">
        <v>18</v>
      </c>
      <c r="AA61" s="48"/>
      <c r="AB61" s="48"/>
      <c r="AC61" s="48"/>
      <c r="AD61" s="48"/>
      <c r="AE61" s="48"/>
      <c r="AF61" s="49"/>
      <c r="AG61" s="57">
        <f>AG59/(0.87*10^6/(2*AG60))</f>
        <v>0.40264173503972933</v>
      </c>
      <c r="AH61" s="58"/>
      <c r="AI61" s="58"/>
      <c r="AJ61" s="58"/>
      <c r="AK61" s="132">
        <f>AG61/Q65</f>
        <v>0.12201264698173617</v>
      </c>
      <c r="AL61" s="133"/>
      <c r="AM61" s="133"/>
      <c r="AN61" s="134"/>
      <c r="CR61" s="32"/>
    </row>
    <row r="62" spans="1:96" ht="12" customHeight="1" x14ac:dyDescent="0.25">
      <c r="B62" s="14"/>
      <c r="C62" s="114" t="s">
        <v>51</v>
      </c>
      <c r="D62" s="114"/>
      <c r="E62" s="114"/>
      <c r="F62" s="114"/>
      <c r="G62" s="14"/>
      <c r="H62" s="46" t="s">
        <v>24</v>
      </c>
      <c r="I62" s="46"/>
      <c r="J62" s="46"/>
      <c r="K62" s="46"/>
      <c r="L62" s="46"/>
      <c r="M62" s="46"/>
      <c r="N62" s="46"/>
      <c r="O62" s="46"/>
      <c r="P62" s="46"/>
      <c r="Q62" s="52">
        <v>185</v>
      </c>
      <c r="R62" s="52"/>
      <c r="S62" s="52"/>
      <c r="T62" s="52"/>
      <c r="U62" s="175" t="s">
        <v>69</v>
      </c>
      <c r="V62" s="176"/>
      <c r="W62" s="176"/>
      <c r="X62" s="176"/>
      <c r="Y62" s="177"/>
      <c r="Z62" s="54" t="s">
        <v>29</v>
      </c>
      <c r="AA62" s="55"/>
      <c r="AB62" s="55"/>
      <c r="AC62" s="55"/>
      <c r="AD62" s="55"/>
      <c r="AE62" s="55"/>
      <c r="AF62" s="56"/>
      <c r="AG62" s="59">
        <f>IF(AG57="N/A",(2+SQRT((1.5+Q67/Q57)^2+1.5*(Q60/(Q57*10^3))^2*AG58/(Q69*10^-6))-0.5)*Q57*SQRT(2/3),(2+1.5*SQRT(1+Q63*AG57^2/(2*PI()*Q58*Q68*10^3))-0.5)*Q57*SQRT(2/3))</f>
        <v>100.25374737969121</v>
      </c>
      <c r="AH62" s="60"/>
      <c r="AI62" s="60"/>
      <c r="AJ62" s="60"/>
      <c r="AK62" s="130">
        <f>AG62/Q64</f>
        <v>1.2674304346357927</v>
      </c>
      <c r="AL62" s="130"/>
      <c r="AM62" s="130"/>
      <c r="AN62" s="131"/>
      <c r="CR62" s="32"/>
    </row>
    <row r="63" spans="1:96" ht="12" customHeight="1" x14ac:dyDescent="0.25">
      <c r="B63" s="14"/>
      <c r="C63" s="114"/>
      <c r="D63" s="114"/>
      <c r="E63" s="114"/>
      <c r="F63" s="114"/>
      <c r="H63" s="46" t="s">
        <v>27</v>
      </c>
      <c r="I63" s="46"/>
      <c r="J63" s="46"/>
      <c r="K63" s="46"/>
      <c r="L63" s="46"/>
      <c r="M63" s="46"/>
      <c r="N63" s="46"/>
      <c r="O63" s="46"/>
      <c r="P63" s="46"/>
      <c r="Q63" s="65">
        <v>1</v>
      </c>
      <c r="R63" s="65"/>
      <c r="S63" s="65"/>
      <c r="T63" s="65"/>
      <c r="U63" s="168"/>
      <c r="V63" s="114"/>
      <c r="W63" s="114"/>
      <c r="X63" s="114"/>
      <c r="Y63" s="169"/>
      <c r="Z63" s="43" t="s">
        <v>22</v>
      </c>
      <c r="AA63" s="44"/>
      <c r="AB63" s="44"/>
      <c r="AC63" s="44"/>
      <c r="AD63" s="44"/>
      <c r="AE63" s="44"/>
      <c r="AF63" s="45"/>
      <c r="AG63" s="61">
        <f>1/(2*PI()*SQRT(1.5*AG58*Q69*10^-6))</f>
        <v>2002.8646346164373</v>
      </c>
      <c r="AH63" s="62"/>
      <c r="AI63" s="62"/>
      <c r="AJ63" s="62"/>
      <c r="AK63" s="40"/>
      <c r="AL63" s="41"/>
      <c r="AM63" s="41"/>
      <c r="AN63" s="42"/>
      <c r="CR63" s="32"/>
    </row>
    <row r="64" spans="1:96" ht="12.75" customHeight="1" x14ac:dyDescent="0.25">
      <c r="C64" s="114"/>
      <c r="D64" s="114"/>
      <c r="E64" s="114"/>
      <c r="F64" s="114"/>
      <c r="H64" s="46" t="s">
        <v>30</v>
      </c>
      <c r="I64" s="46"/>
      <c r="J64" s="46"/>
      <c r="K64" s="46"/>
      <c r="L64" s="46"/>
      <c r="M64" s="46"/>
      <c r="N64" s="46"/>
      <c r="O64" s="46"/>
      <c r="P64" s="46"/>
      <c r="Q64" s="52">
        <v>79.099999999999994</v>
      </c>
      <c r="R64" s="52"/>
      <c r="S64" s="52"/>
      <c r="T64" s="52"/>
      <c r="U64" s="168"/>
      <c r="V64" s="114"/>
      <c r="W64" s="114"/>
      <c r="X64" s="114"/>
      <c r="Y64" s="169"/>
      <c r="Z64" s="43" t="s">
        <v>19</v>
      </c>
      <c r="AA64" s="44"/>
      <c r="AB64" s="44"/>
      <c r="AC64" s="44"/>
      <c r="AD64" s="44"/>
      <c r="AE64" s="44"/>
      <c r="AF64" s="45"/>
      <c r="AG64" s="63">
        <f>AG62/(0.87*10^6/(2*AG63))</f>
        <v>0.4615969772748364</v>
      </c>
      <c r="AH64" s="64"/>
      <c r="AI64" s="64"/>
      <c r="AJ64" s="64"/>
      <c r="AK64" s="135">
        <f>AG64/Q65</f>
        <v>0.13987787190146558</v>
      </c>
      <c r="AL64" s="135"/>
      <c r="AM64" s="135"/>
      <c r="AN64" s="136"/>
      <c r="CR64" s="32"/>
    </row>
    <row r="65" spans="1:96" ht="13.5" customHeight="1" thickBot="1" x14ac:dyDescent="0.3">
      <c r="C65" s="114"/>
      <c r="D65" s="114"/>
      <c r="E65" s="114"/>
      <c r="F65" s="114"/>
      <c r="H65" s="46" t="s">
        <v>31</v>
      </c>
      <c r="I65" s="46"/>
      <c r="J65" s="46"/>
      <c r="K65" s="46"/>
      <c r="L65" s="46"/>
      <c r="M65" s="46"/>
      <c r="N65" s="46"/>
      <c r="O65" s="46"/>
      <c r="P65" s="46"/>
      <c r="Q65" s="52">
        <v>3.3</v>
      </c>
      <c r="R65" s="52"/>
      <c r="S65" s="52"/>
      <c r="T65" s="52"/>
      <c r="U65" s="170"/>
      <c r="V65" s="171"/>
      <c r="W65" s="171"/>
      <c r="X65" s="171"/>
      <c r="Y65" s="172"/>
      <c r="Z65" s="47" t="s">
        <v>20</v>
      </c>
      <c r="AA65" s="48"/>
      <c r="AB65" s="48"/>
      <c r="AC65" s="48"/>
      <c r="AD65" s="48"/>
      <c r="AE65" s="48"/>
      <c r="AF65" s="49"/>
      <c r="AG65" s="57">
        <f>AG62/(0.87*10^6/(2*AG60))</f>
        <v>0.56533853056721584</v>
      </c>
      <c r="AH65" s="58"/>
      <c r="AI65" s="58"/>
      <c r="AJ65" s="58"/>
      <c r="AK65" s="137">
        <f>AG65/Q65</f>
        <v>0.17131470623248965</v>
      </c>
      <c r="AL65" s="137"/>
      <c r="AM65" s="137"/>
      <c r="AN65" s="138"/>
      <c r="CR65" s="32"/>
    </row>
    <row r="66" spans="1:96" ht="12.75" customHeight="1" x14ac:dyDescent="0.25">
      <c r="H66" s="46" t="s">
        <v>32</v>
      </c>
      <c r="I66" s="46"/>
      <c r="J66" s="46"/>
      <c r="K66" s="46"/>
      <c r="L66" s="46"/>
      <c r="M66" s="46"/>
      <c r="N66" s="46"/>
      <c r="O66" s="46"/>
      <c r="P66" s="46"/>
      <c r="Q66" s="52" t="s">
        <v>37</v>
      </c>
      <c r="R66" s="52"/>
      <c r="S66" s="52"/>
      <c r="T66" s="52"/>
      <c r="Z66">
        <v>3</v>
      </c>
      <c r="AA66" t="s">
        <v>41</v>
      </c>
      <c r="CR66" s="32"/>
    </row>
    <row r="67" spans="1:96" ht="14.25" customHeight="1" x14ac:dyDescent="0.25">
      <c r="H67" s="70" t="s">
        <v>40</v>
      </c>
      <c r="I67" s="70"/>
      <c r="J67" s="70"/>
      <c r="K67" s="70"/>
      <c r="L67" s="70"/>
      <c r="M67" s="70"/>
      <c r="N67" s="70"/>
      <c r="O67" s="70"/>
      <c r="P67" s="70"/>
      <c r="Q67" s="53">
        <v>0.5</v>
      </c>
      <c r="R67" s="53"/>
      <c r="S67" s="53"/>
      <c r="T67" s="53"/>
      <c r="Z67">
        <v>2</v>
      </c>
      <c r="AA67" t="s">
        <v>43</v>
      </c>
      <c r="CR67" s="32"/>
    </row>
    <row r="68" spans="1:96" ht="12.75" customHeight="1" x14ac:dyDescent="0.25">
      <c r="B68" s="123" t="s">
        <v>52</v>
      </c>
      <c r="C68" s="123"/>
      <c r="D68" s="123"/>
      <c r="E68" s="123"/>
      <c r="F68" s="123"/>
      <c r="G68" s="124"/>
      <c r="H68" s="77" t="s">
        <v>68</v>
      </c>
      <c r="I68" s="78"/>
      <c r="J68" s="78"/>
      <c r="K68" s="78"/>
      <c r="L68" s="78"/>
      <c r="M68" s="78"/>
      <c r="N68" s="78"/>
      <c r="O68" s="78"/>
      <c r="P68" s="79"/>
      <c r="Q68" s="145">
        <v>1500</v>
      </c>
      <c r="R68" s="146"/>
      <c r="S68" s="146"/>
      <c r="T68" s="147"/>
      <c r="Z68">
        <v>1</v>
      </c>
      <c r="AA68" t="s">
        <v>42</v>
      </c>
      <c r="CR68" s="32"/>
    </row>
    <row r="69" spans="1:96" x14ac:dyDescent="0.25">
      <c r="B69" s="125"/>
      <c r="C69" s="125"/>
      <c r="D69" s="125"/>
      <c r="E69" s="125"/>
      <c r="F69" s="125"/>
      <c r="G69" s="126"/>
      <c r="H69" s="46" t="s">
        <v>16</v>
      </c>
      <c r="I69" s="46"/>
      <c r="J69" s="46"/>
      <c r="K69" s="46"/>
      <c r="L69" s="46"/>
      <c r="M69" s="46"/>
      <c r="N69" s="46"/>
      <c r="O69" s="46"/>
      <c r="P69" s="46"/>
      <c r="Q69" s="52">
        <v>2E-3</v>
      </c>
      <c r="R69" s="52"/>
      <c r="S69" s="52"/>
      <c r="T69" s="52"/>
      <c r="CR69" s="32"/>
    </row>
    <row r="70" spans="1:96" ht="12" customHeight="1" x14ac:dyDescent="0.25">
      <c r="CR70" s="32"/>
    </row>
    <row r="71" spans="1:96" ht="12" customHeight="1" x14ac:dyDescent="0.25">
      <c r="CR71" s="32"/>
    </row>
    <row r="72" spans="1:96" ht="12" customHeight="1" x14ac:dyDescent="0.25">
      <c r="CR72" s="32"/>
    </row>
    <row r="73" spans="1:96" ht="12" customHeight="1" x14ac:dyDescent="0.25">
      <c r="A73" s="12"/>
      <c r="CR73" s="32"/>
    </row>
    <row r="74" spans="1:96" ht="12.75" customHeight="1" x14ac:dyDescent="0.25">
      <c r="CR74" s="32"/>
    </row>
    <row r="75" spans="1:96" ht="12.75" customHeight="1" x14ac:dyDescent="0.25">
      <c r="CR75" s="32"/>
    </row>
    <row r="76" spans="1:96" ht="12.75" customHeight="1" x14ac:dyDescent="0.25">
      <c r="CR76" s="32"/>
    </row>
    <row r="77" spans="1:96" ht="14.25" customHeight="1" x14ac:dyDescent="0.25">
      <c r="CR77" s="32"/>
    </row>
    <row r="78" spans="1:96" ht="21" customHeight="1" x14ac:dyDescent="0.3">
      <c r="B78" s="113" t="s">
        <v>56</v>
      </c>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c r="AH78" s="113"/>
      <c r="AI78" s="113"/>
      <c r="AJ78" s="113"/>
      <c r="AK78" s="113"/>
      <c r="AL78" s="113"/>
      <c r="AM78" s="113"/>
      <c r="AN78" s="113"/>
      <c r="AO78" s="113"/>
      <c r="AP78" s="113"/>
      <c r="AQ78" s="113"/>
      <c r="CR78" s="32"/>
    </row>
    <row r="79" spans="1:96" ht="12" customHeight="1" x14ac:dyDescent="0.25">
      <c r="CR79" s="32"/>
    </row>
    <row r="80" spans="1:96" ht="16.5" customHeight="1" x14ac:dyDescent="0.25">
      <c r="B80" s="11" t="s">
        <v>61</v>
      </c>
      <c r="C80" s="11"/>
      <c r="D80" s="11"/>
      <c r="E80" s="11"/>
      <c r="F80" s="11"/>
      <c r="K80" s="52">
        <v>29</v>
      </c>
      <c r="L80" s="52"/>
      <c r="M80" s="52"/>
      <c r="N80" s="52"/>
      <c r="U80" s="13"/>
      <c r="Y80" s="166" t="s">
        <v>59</v>
      </c>
      <c r="Z80" s="166"/>
      <c r="AA80" s="166"/>
      <c r="AB80" s="166"/>
      <c r="AC80" s="166"/>
      <c r="AD80" s="166"/>
      <c r="AE80" s="166"/>
      <c r="AF80" s="166"/>
      <c r="AG80" s="166"/>
      <c r="AH80" s="166"/>
      <c r="AI80" s="167"/>
      <c r="AJ80" s="52">
        <v>0.25</v>
      </c>
      <c r="AK80" s="52"/>
      <c r="AL80" s="52"/>
      <c r="AM80" s="52"/>
      <c r="CR80" s="32"/>
    </row>
    <row r="81" spans="2:96" ht="12" customHeight="1" x14ac:dyDescent="0.25">
      <c r="Y81" s="14"/>
      <c r="Z81" s="14"/>
      <c r="AA81" s="166" t="s">
        <v>60</v>
      </c>
      <c r="AB81" s="166"/>
      <c r="AC81" s="166"/>
      <c r="AD81" s="166"/>
      <c r="AE81" s="166"/>
      <c r="AF81" s="166"/>
      <c r="AG81" s="166"/>
      <c r="AH81" s="166"/>
      <c r="AI81" s="167"/>
      <c r="AJ81" s="52">
        <v>30</v>
      </c>
      <c r="AK81" s="52"/>
      <c r="AL81" s="52"/>
      <c r="AM81" s="52"/>
      <c r="CR81" s="32"/>
    </row>
    <row r="82" spans="2:96" ht="12" customHeight="1" x14ac:dyDescent="0.25">
      <c r="Y82" s="14"/>
      <c r="Z82" s="14"/>
      <c r="AA82" s="14"/>
      <c r="AB82" s="14"/>
      <c r="AC82" s="26"/>
      <c r="AD82" s="26"/>
      <c r="AE82" s="26"/>
      <c r="AF82" s="26"/>
      <c r="AG82" s="26"/>
      <c r="AH82" s="26"/>
      <c r="AI82" s="26"/>
      <c r="AJ82" s="25"/>
      <c r="AK82" s="25"/>
      <c r="AL82" s="25"/>
      <c r="AM82" s="25"/>
      <c r="CR82" s="32"/>
    </row>
    <row r="83" spans="2:96" ht="12" customHeight="1" x14ac:dyDescent="0.25">
      <c r="Y83" s="14"/>
      <c r="Z83" s="14"/>
      <c r="AA83" s="14"/>
      <c r="AB83" s="14"/>
      <c r="AC83" s="26"/>
      <c r="AD83" s="26"/>
      <c r="AE83" s="26"/>
      <c r="AF83" s="26"/>
      <c r="AG83" s="26"/>
      <c r="AH83" s="26"/>
      <c r="AI83" s="26"/>
      <c r="AJ83" s="25"/>
      <c r="AK83" s="25"/>
      <c r="AL83" s="25"/>
      <c r="AM83" s="25"/>
      <c r="CR83" s="32"/>
    </row>
    <row r="84" spans="2:96" ht="18" customHeight="1" x14ac:dyDescent="0.25">
      <c r="B84" s="178" t="s">
        <v>62</v>
      </c>
      <c r="C84" s="178"/>
      <c r="D84" s="178"/>
      <c r="E84" s="178"/>
      <c r="F84" s="178"/>
      <c r="G84" s="178"/>
      <c r="H84" s="178"/>
      <c r="I84" s="178"/>
      <c r="J84" s="178"/>
      <c r="K84" s="178"/>
      <c r="L84" s="178"/>
      <c r="M84" s="178"/>
      <c r="N84" s="178"/>
      <c r="O84" s="178"/>
      <c r="P84" s="178"/>
      <c r="Q84" s="178"/>
      <c r="R84" s="178"/>
      <c r="S84" s="178"/>
      <c r="T84" s="178"/>
      <c r="U84" s="178"/>
      <c r="V84" s="178"/>
      <c r="W84" s="178"/>
      <c r="X84" s="178"/>
      <c r="Y84" s="14"/>
      <c r="Z84" s="178" t="s">
        <v>63</v>
      </c>
      <c r="AA84" s="178"/>
      <c r="AB84" s="178"/>
      <c r="AC84" s="178"/>
      <c r="AD84" s="178"/>
      <c r="AE84" s="178"/>
      <c r="AF84" s="178"/>
      <c r="AG84" s="178"/>
      <c r="AH84" s="178"/>
      <c r="AI84" s="178"/>
      <c r="AJ84" s="178"/>
      <c r="AK84" s="178"/>
      <c r="AL84" s="178"/>
      <c r="AM84" s="178"/>
      <c r="AN84" s="178"/>
      <c r="AO84" s="178"/>
      <c r="AP84" s="178"/>
      <c r="AQ84" s="178"/>
      <c r="CR84" s="32"/>
    </row>
    <row r="85" spans="2:96" ht="12" customHeight="1" x14ac:dyDescent="0.25">
      <c r="AJ85" s="15"/>
      <c r="AK85" s="15"/>
      <c r="AL85" s="15"/>
      <c r="AM85" s="15"/>
      <c r="AN85" s="114" t="s">
        <v>55</v>
      </c>
      <c r="AO85" s="114"/>
      <c r="AP85" s="114"/>
      <c r="AQ85" s="114"/>
      <c r="CR85" s="32"/>
    </row>
    <row r="86" spans="2:96" ht="18" customHeight="1" x14ac:dyDescent="0.25">
      <c r="U86" s="128" t="s">
        <v>55</v>
      </c>
      <c r="V86" s="128"/>
      <c r="W86" s="128"/>
      <c r="X86" s="128"/>
      <c r="AJ86" s="186" t="s">
        <v>58</v>
      </c>
      <c r="AK86" s="187"/>
      <c r="AL86" s="187"/>
      <c r="AM86" s="187"/>
      <c r="AN86" s="115"/>
      <c r="AO86" s="115"/>
      <c r="AP86" s="115"/>
      <c r="AQ86" s="115"/>
      <c r="CR86" s="32"/>
    </row>
    <row r="87" spans="2:96" ht="12" customHeight="1" thickBot="1" x14ac:dyDescent="0.3">
      <c r="B87" s="28"/>
      <c r="C87" s="28"/>
      <c r="D87" s="29"/>
      <c r="E87" s="29"/>
      <c r="F87" s="29"/>
      <c r="G87" s="28"/>
      <c r="H87" s="28"/>
      <c r="I87" s="28"/>
      <c r="J87" s="28"/>
      <c r="K87" s="28"/>
      <c r="L87" s="28"/>
      <c r="M87" s="28"/>
      <c r="N87" s="28"/>
      <c r="O87" s="28"/>
      <c r="P87" s="28"/>
      <c r="Q87" s="28"/>
      <c r="R87" s="28"/>
      <c r="S87" s="28"/>
      <c r="T87" s="28"/>
      <c r="U87" s="182"/>
      <c r="V87" s="182"/>
      <c r="W87" s="182"/>
      <c r="X87" s="182"/>
      <c r="Y87" s="14"/>
      <c r="Z87" s="14"/>
      <c r="AA87" s="14"/>
      <c r="AB87" s="27"/>
      <c r="AC87" s="74" t="s">
        <v>21</v>
      </c>
      <c r="AD87" s="75"/>
      <c r="AE87" s="75"/>
      <c r="AF87" s="75"/>
      <c r="AG87" s="75"/>
      <c r="AH87" s="75"/>
      <c r="AI87" s="76"/>
      <c r="AJ87" s="71">
        <f>IF(Q66="Vacuum","N/A",Q60/SQRT(Q63*Q59*(Q69+AJ80)*10^-12/(Q59*10^-6+(Q69+AJ80)*10^-6)))</f>
        <v>1993.0514213772731</v>
      </c>
      <c r="AK87" s="72"/>
      <c r="AL87" s="72"/>
      <c r="AM87" s="73"/>
      <c r="AN87" s="148"/>
      <c r="AO87" s="148"/>
      <c r="AP87" s="148"/>
      <c r="AQ87" s="148"/>
      <c r="CR87" s="32"/>
    </row>
    <row r="88" spans="2:96" ht="15" customHeight="1" x14ac:dyDescent="0.35">
      <c r="B88" s="114" t="s">
        <v>70</v>
      </c>
      <c r="C88" s="114"/>
      <c r="D88" s="114"/>
      <c r="E88" s="114"/>
      <c r="F88" s="173"/>
      <c r="G88" s="97" t="s">
        <v>25</v>
      </c>
      <c r="H88" s="98"/>
      <c r="I88" s="98"/>
      <c r="J88" s="98"/>
      <c r="K88" s="98"/>
      <c r="L88" s="98"/>
      <c r="M88" s="98"/>
      <c r="N88" s="98"/>
      <c r="O88" s="98"/>
      <c r="P88" s="99"/>
      <c r="Q88" s="107">
        <f>IF(AG57="N/A",MIN(K80,SQRT((1+Q67/Q57)^2+(Q60/(Q57*10^3))^2*AG58/(Q69*10^-6))*Q57*SQRT(2/3)),MIN(K80,(SQRT((1+Q67/Q57)^2+3*Q63*AG57^2/(2*2*PI()*Q58)))*Q57*SQRT(2/3)))</f>
        <v>29</v>
      </c>
      <c r="R88" s="108"/>
      <c r="S88" s="108"/>
      <c r="T88" s="109"/>
      <c r="U88" s="116"/>
      <c r="V88" s="116"/>
      <c r="W88" s="116"/>
      <c r="X88" s="116"/>
      <c r="Y88" s="114" t="s">
        <v>70</v>
      </c>
      <c r="Z88" s="114"/>
      <c r="AA88" s="114"/>
      <c r="AB88" s="173"/>
      <c r="AC88" s="90" t="s">
        <v>22</v>
      </c>
      <c r="AD88" s="91"/>
      <c r="AE88" s="91"/>
      <c r="AF88" s="91"/>
      <c r="AG88" s="91"/>
      <c r="AH88" s="91"/>
      <c r="AI88" s="92"/>
      <c r="AJ88" s="117">
        <f>1/(2*PI()*SQRT(AG58*(Q69+AJ80)*10^-6))</f>
        <v>218.53044749714036</v>
      </c>
      <c r="AK88" s="118"/>
      <c r="AL88" s="118"/>
      <c r="AM88" s="119"/>
      <c r="AN88" s="149"/>
      <c r="AO88" s="149"/>
      <c r="AP88" s="149"/>
      <c r="AQ88" s="149"/>
      <c r="CR88" s="32"/>
    </row>
    <row r="89" spans="2:96" ht="15" customHeight="1" thickBot="1" x14ac:dyDescent="0.3">
      <c r="B89" s="171"/>
      <c r="C89" s="171"/>
      <c r="D89" s="171"/>
      <c r="E89" s="171"/>
      <c r="F89" s="174"/>
      <c r="G89" s="104" t="s">
        <v>17</v>
      </c>
      <c r="H89" s="105"/>
      <c r="I89" s="105"/>
      <c r="J89" s="105"/>
      <c r="K89" s="105"/>
      <c r="L89" s="105"/>
      <c r="M89" s="105"/>
      <c r="N89" s="105"/>
      <c r="O89" s="105"/>
      <c r="P89" s="106"/>
      <c r="Q89" s="110">
        <f>(1+Q88/($Q$57*SQRT(2/3)))*$Q$57*SQRT(2/3)</f>
        <v>57.169132042006538</v>
      </c>
      <c r="R89" s="111"/>
      <c r="S89" s="111"/>
      <c r="T89" s="112"/>
      <c r="U89" s="103">
        <f>Q89/Q64*100</f>
        <v>72.274503213661873</v>
      </c>
      <c r="V89" s="103"/>
      <c r="W89" s="103"/>
      <c r="X89" s="103"/>
      <c r="Y89" s="114"/>
      <c r="Z89" s="114"/>
      <c r="AA89" s="114"/>
      <c r="AB89" s="173"/>
      <c r="AC89" s="93" t="s">
        <v>17</v>
      </c>
      <c r="AD89" s="44"/>
      <c r="AE89" s="44"/>
      <c r="AF89" s="44"/>
      <c r="AG89" s="44"/>
      <c r="AH89" s="44"/>
      <c r="AI89" s="45"/>
      <c r="AJ89" s="156">
        <f>IF(AJ87="N/A",(1+SQRT((1+Q67/Q57)^2+(Q60/(Q57*10^3))^2*AG58/((Q69+AJ80)*10^-6)))*Q57*SQRT(2/3),(1+SQRT((1+Q67/Q57)^2+3*Q63*AJ87^2/(2*2*PI()*Q58*Q68*10^3)))*Q57*SQRT(2/3))</f>
        <v>56.892425074653552</v>
      </c>
      <c r="AK89" s="157"/>
      <c r="AL89" s="157"/>
      <c r="AM89" s="158"/>
      <c r="AN89" s="184">
        <f>AJ89/Q64*100</f>
        <v>71.924684038752915</v>
      </c>
      <c r="AO89" s="184"/>
      <c r="AP89" s="184"/>
      <c r="AQ89" s="184"/>
      <c r="CR89" s="32"/>
    </row>
    <row r="90" spans="2:96" ht="12" customHeight="1" thickBot="1" x14ac:dyDescent="0.3">
      <c r="B90" s="30"/>
      <c r="C90" s="30"/>
      <c r="D90" s="30"/>
      <c r="E90" s="28"/>
      <c r="F90" s="28"/>
      <c r="G90" s="30"/>
      <c r="H90" s="30"/>
      <c r="I90" s="30"/>
      <c r="J90" s="30"/>
      <c r="K90" s="30"/>
      <c r="L90" s="30"/>
      <c r="M90" s="30"/>
      <c r="N90" s="30"/>
      <c r="O90" s="30"/>
      <c r="P90" s="30"/>
      <c r="Q90" s="30"/>
      <c r="R90" s="30"/>
      <c r="S90" s="30"/>
      <c r="T90" s="30"/>
      <c r="U90" s="30"/>
      <c r="V90" s="30"/>
      <c r="W90" s="30"/>
      <c r="X90" s="30"/>
      <c r="Y90" s="114"/>
      <c r="Z90" s="114"/>
      <c r="AA90" s="114"/>
      <c r="AB90" s="173"/>
      <c r="AC90" s="94" t="s">
        <v>18</v>
      </c>
      <c r="AD90" s="95"/>
      <c r="AE90" s="95"/>
      <c r="AF90" s="95"/>
      <c r="AG90" s="95"/>
      <c r="AH90" s="95"/>
      <c r="AI90" s="96"/>
      <c r="AJ90" s="159">
        <f>AJ89/(0.87*10^6/(2*AJ88))</f>
        <v>2.8580981863819702E-2</v>
      </c>
      <c r="AK90" s="160"/>
      <c r="AL90" s="160"/>
      <c r="AM90" s="161"/>
      <c r="AN90" s="185">
        <f>AJ90/Q65*100</f>
        <v>0.86609035950968793</v>
      </c>
      <c r="AO90" s="185"/>
      <c r="AP90" s="185"/>
      <c r="AQ90" s="185"/>
      <c r="CR90" s="32"/>
    </row>
    <row r="91" spans="2:96" ht="12" customHeight="1" x14ac:dyDescent="0.25">
      <c r="B91" s="114" t="s">
        <v>69</v>
      </c>
      <c r="C91" s="114"/>
      <c r="D91" s="114"/>
      <c r="E91" s="114"/>
      <c r="F91" s="173"/>
      <c r="G91" s="83" t="s">
        <v>25</v>
      </c>
      <c r="H91" s="84"/>
      <c r="I91" s="84"/>
      <c r="J91" s="84"/>
      <c r="K91" s="84"/>
      <c r="L91" s="84"/>
      <c r="M91" s="84"/>
      <c r="N91" s="84"/>
      <c r="O91" s="84"/>
      <c r="P91" s="85"/>
      <c r="Q91" s="87">
        <f>IF(AG57="N/A",MIN(K80,(SQRT((1.5+Q67/Q57)^2+(1.5+Q67/Q57)*(Q60/(Q57*10^3))^2*AG58/(Q69*10^-6))-0.5)*Q57*SQRT(2/3)),MIN(K80,((1.5+Q67/Q57)*SQRT(1+3*Q63*AG57^2/(2*2*PI()*Q58))-0.5)*Q57*SQRT(2/3)))</f>
        <v>29</v>
      </c>
      <c r="R91" s="88"/>
      <c r="S91" s="88"/>
      <c r="T91" s="89"/>
      <c r="U91" s="116"/>
      <c r="V91" s="116"/>
      <c r="W91" s="116"/>
      <c r="X91" s="116"/>
      <c r="Y91" s="114" t="s">
        <v>69</v>
      </c>
      <c r="Z91" s="114"/>
      <c r="AA91" s="114"/>
      <c r="AB91" s="173"/>
      <c r="AC91" s="97" t="s">
        <v>22</v>
      </c>
      <c r="AD91" s="98"/>
      <c r="AE91" s="98"/>
      <c r="AF91" s="98"/>
      <c r="AG91" s="98"/>
      <c r="AH91" s="98"/>
      <c r="AI91" s="99"/>
      <c r="AJ91" s="162">
        <f>1/(2*PI()*SQRT(1.5*AG58*(Q69+AJ80)*10^-6))</f>
        <v>178.42936321002105</v>
      </c>
      <c r="AK91" s="163"/>
      <c r="AL91" s="163"/>
      <c r="AM91" s="164"/>
      <c r="AN91" s="116"/>
      <c r="AO91" s="116"/>
      <c r="AP91" s="116"/>
      <c r="AQ91" s="116"/>
      <c r="CR91" s="32"/>
    </row>
    <row r="92" spans="2:96" ht="16.5" customHeight="1" thickBot="1" x14ac:dyDescent="0.3">
      <c r="B92" s="171"/>
      <c r="C92" s="171"/>
      <c r="D92" s="171"/>
      <c r="E92" s="171"/>
      <c r="F92" s="174"/>
      <c r="G92" s="86" t="s">
        <v>17</v>
      </c>
      <c r="H92" s="48"/>
      <c r="I92" s="48"/>
      <c r="J92" s="48"/>
      <c r="K92" s="48"/>
      <c r="L92" s="48"/>
      <c r="M92" s="48"/>
      <c r="N92" s="48"/>
      <c r="O92" s="48"/>
      <c r="P92" s="49"/>
      <c r="Q92" s="80">
        <f>(2+Q91/($Q$57*SQRT(2/3)))*$Q$57*SQRT(2/3)</f>
        <v>85.33826408401309</v>
      </c>
      <c r="R92" s="81"/>
      <c r="S92" s="81"/>
      <c r="T92" s="82"/>
      <c r="U92" s="183">
        <f>Q92/Q64*100</f>
        <v>107.88655383566763</v>
      </c>
      <c r="V92" s="183"/>
      <c r="W92" s="183"/>
      <c r="X92" s="183"/>
      <c r="Y92" s="114"/>
      <c r="Z92" s="114"/>
      <c r="AA92" s="114"/>
      <c r="AB92" s="173"/>
      <c r="AC92" s="100" t="s">
        <v>17</v>
      </c>
      <c r="AD92" s="101"/>
      <c r="AE92" s="101"/>
      <c r="AF92" s="101"/>
      <c r="AG92" s="101"/>
      <c r="AH92" s="101"/>
      <c r="AI92" s="102"/>
      <c r="AJ92" s="156">
        <f>IF(AJ87="N/A",(2+SQRT((1.5+Q67/Q57)^2+(1.5+Q67/Q57)*(Q60/(Q57*10^3))^2*AG58/((Q69+AJ80)*10^-6))-0.5)*Q57*SQRT(2/3),(2+(1.5+Q67/Q57)*SQRT(1+Q63*AJ87^2/(2*PI()*Q58*Q68*10^3))-0.5)*Q57*SQRT(2/3))</f>
        <v>85.065221350371459</v>
      </c>
      <c r="AK92" s="157"/>
      <c r="AL92" s="157"/>
      <c r="AM92" s="158"/>
      <c r="AN92" s="184">
        <f>AJ92/Q64*100</f>
        <v>107.54136706747342</v>
      </c>
      <c r="AO92" s="184"/>
      <c r="AP92" s="184"/>
      <c r="AQ92" s="184"/>
      <c r="CR92" s="32"/>
    </row>
    <row r="93" spans="2:96" ht="12" customHeight="1" x14ac:dyDescent="0.25">
      <c r="G93" s="11" t="s">
        <v>46</v>
      </c>
      <c r="Y93" s="114"/>
      <c r="Z93" s="114"/>
      <c r="AA93" s="114"/>
      <c r="AB93" s="173"/>
      <c r="AC93" s="100" t="s">
        <v>26</v>
      </c>
      <c r="AD93" s="101"/>
      <c r="AE93" s="101"/>
      <c r="AF93" s="101"/>
      <c r="AG93" s="101"/>
      <c r="AH93" s="101"/>
      <c r="AI93" s="102"/>
      <c r="AJ93" s="153">
        <f>AJ92/(0.87*10^6/(2*AJ91))</f>
        <v>3.4892260406589118E-2</v>
      </c>
      <c r="AK93" s="154"/>
      <c r="AL93" s="154"/>
      <c r="AM93" s="155"/>
      <c r="AN93" s="184">
        <f>AJ93/Q65*100</f>
        <v>1.0573412244420946</v>
      </c>
      <c r="AO93" s="184"/>
      <c r="AP93" s="184"/>
      <c r="AQ93" s="184"/>
      <c r="CR93" s="32"/>
    </row>
    <row r="94" spans="2:96" ht="12" customHeight="1" thickBot="1" x14ac:dyDescent="0.3">
      <c r="Y94" s="114"/>
      <c r="Z94" s="114"/>
      <c r="AA94" s="114"/>
      <c r="AB94" s="173"/>
      <c r="AC94" s="104" t="s">
        <v>20</v>
      </c>
      <c r="AD94" s="105"/>
      <c r="AE94" s="105"/>
      <c r="AF94" s="105"/>
      <c r="AG94" s="105"/>
      <c r="AH94" s="105"/>
      <c r="AI94" s="106"/>
      <c r="AJ94" s="150">
        <f>AJ92/(0.87*10^6/(2*AJ88))</f>
        <v>4.2734116984229825E-2</v>
      </c>
      <c r="AK94" s="151"/>
      <c r="AL94" s="151"/>
      <c r="AM94" s="152"/>
      <c r="AN94" s="103">
        <f>AJ94/Q65*100</f>
        <v>1.2949732419463584</v>
      </c>
      <c r="AO94" s="103"/>
      <c r="AP94" s="103"/>
      <c r="AQ94" s="103"/>
      <c r="CR94" s="32"/>
    </row>
    <row r="95" spans="2:96" ht="12" customHeight="1" x14ac:dyDescent="0.25">
      <c r="V95" s="14"/>
      <c r="W95" s="14"/>
      <c r="X95" s="14"/>
      <c r="Y95" s="14"/>
      <c r="Z95" s="14"/>
      <c r="AA95" s="14"/>
      <c r="AB95" s="14"/>
      <c r="AC95" s="14"/>
      <c r="AD95" s="14"/>
      <c r="AE95" s="14"/>
      <c r="AF95" s="14"/>
      <c r="CR95" s="32"/>
    </row>
    <row r="96" spans="2:96" ht="12" customHeight="1" x14ac:dyDescent="0.25">
      <c r="CR96" s="32"/>
    </row>
    <row r="97" spans="1:147" ht="12" customHeight="1" x14ac:dyDescent="0.25">
      <c r="CR97" s="32"/>
    </row>
    <row r="98" spans="1:147" ht="12" customHeight="1" x14ac:dyDescent="0.25">
      <c r="CR98" s="32"/>
    </row>
    <row r="99" spans="1:147" ht="12" customHeight="1" x14ac:dyDescent="0.25">
      <c r="CR99" s="32"/>
    </row>
    <row r="100" spans="1:147" ht="12" customHeight="1" x14ac:dyDescent="0.25">
      <c r="CR100" s="32"/>
    </row>
    <row r="101" spans="1:147" ht="12" customHeight="1" x14ac:dyDescent="0.25">
      <c r="CR101" s="32"/>
    </row>
    <row r="102" spans="1:147" ht="12" customHeight="1" x14ac:dyDescent="0.25">
      <c r="CR102" s="32"/>
    </row>
    <row r="103" spans="1:147" s="31" customFormat="1" ht="12" customHeight="1" x14ac:dyDescent="0.25">
      <c r="A103"/>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32"/>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row>
    <row r="104" spans="1:147" ht="12" customHeight="1" x14ac:dyDescent="0.25"/>
    <row r="105" spans="1:147" ht="12" customHeight="1" x14ac:dyDescent="0.25"/>
    <row r="106" spans="1:147" ht="12" customHeight="1" x14ac:dyDescent="0.25"/>
    <row r="107" spans="1:147" ht="12" customHeight="1" x14ac:dyDescent="0.25"/>
    <row r="108" spans="1:147" ht="12" customHeight="1" x14ac:dyDescent="0.25"/>
    <row r="109" spans="1:147" ht="12" customHeight="1" x14ac:dyDescent="0.25"/>
    <row r="110" spans="1:147" ht="12" customHeight="1" x14ac:dyDescent="0.25"/>
    <row r="111" spans="1:147" ht="12" customHeight="1" x14ac:dyDescent="0.25"/>
    <row r="112" spans="1:147"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sheetData>
  <sheetProtection algorithmName="SHA-512" hashValue="OZ5kG4Gij3LlVXzQjYP5INTbIeo0BHdA0IdKuyd65WY3Wm/x6KLrx+K6vvVqA2/PYlwOUhSY+i+F7xkT5y0lKg==" saltValue="bjRGBJu949v7AXUGJqlStg==" spinCount="100000" sheet="1" objects="1" scenarios="1"/>
  <mergeCells count="121">
    <mergeCell ref="B7:AQ8"/>
    <mergeCell ref="Y80:AI80"/>
    <mergeCell ref="AA81:AI81"/>
    <mergeCell ref="U59:Y61"/>
    <mergeCell ref="Y91:AB94"/>
    <mergeCell ref="Y88:AB90"/>
    <mergeCell ref="B88:F89"/>
    <mergeCell ref="B91:F92"/>
    <mergeCell ref="U62:Y65"/>
    <mergeCell ref="B54:T54"/>
    <mergeCell ref="V54:AQ54"/>
    <mergeCell ref="B84:X84"/>
    <mergeCell ref="AG57:AJ57"/>
    <mergeCell ref="Z57:AF57"/>
    <mergeCell ref="Z58:AF58"/>
    <mergeCell ref="Z59:AF59"/>
    <mergeCell ref="U86:X87"/>
    <mergeCell ref="Z84:AQ84"/>
    <mergeCell ref="U92:X92"/>
    <mergeCell ref="AN89:AQ89"/>
    <mergeCell ref="AN90:AQ90"/>
    <mergeCell ref="AJ86:AM86"/>
    <mergeCell ref="AN92:AQ92"/>
    <mergeCell ref="AN93:AQ93"/>
    <mergeCell ref="AN94:AQ94"/>
    <mergeCell ref="AN87:AQ87"/>
    <mergeCell ref="AN88:AQ88"/>
    <mergeCell ref="AN91:AQ91"/>
    <mergeCell ref="AJ94:AM94"/>
    <mergeCell ref="AC94:AI94"/>
    <mergeCell ref="AJ93:AM93"/>
    <mergeCell ref="AC93:AI93"/>
    <mergeCell ref="AJ89:AM89"/>
    <mergeCell ref="AJ90:AM90"/>
    <mergeCell ref="AJ91:AM91"/>
    <mergeCell ref="AJ92:AM92"/>
    <mergeCell ref="AJ88:AM88"/>
    <mergeCell ref="V11:Z11"/>
    <mergeCell ref="H11:U11"/>
    <mergeCell ref="H12:U12"/>
    <mergeCell ref="B40:AQ40"/>
    <mergeCell ref="B68:G69"/>
    <mergeCell ref="C57:F59"/>
    <mergeCell ref="C62:F65"/>
    <mergeCell ref="AK55:AN56"/>
    <mergeCell ref="AK59:AN59"/>
    <mergeCell ref="AK61:AN61"/>
    <mergeCell ref="AK62:AN62"/>
    <mergeCell ref="AK64:AN64"/>
    <mergeCell ref="AK65:AN65"/>
    <mergeCell ref="AK57:AN57"/>
    <mergeCell ref="AK58:AN58"/>
    <mergeCell ref="AG55:AJ56"/>
    <mergeCell ref="Q65:T65"/>
    <mergeCell ref="H69:P69"/>
    <mergeCell ref="Q66:T66"/>
    <mergeCell ref="Q69:T69"/>
    <mergeCell ref="Q68:T68"/>
    <mergeCell ref="Q92:T92"/>
    <mergeCell ref="G91:P91"/>
    <mergeCell ref="G92:P92"/>
    <mergeCell ref="Q91:T91"/>
    <mergeCell ref="AC88:AI88"/>
    <mergeCell ref="AC89:AI89"/>
    <mergeCell ref="AC90:AI90"/>
    <mergeCell ref="AC91:AI91"/>
    <mergeCell ref="AC92:AI92"/>
    <mergeCell ref="U89:X89"/>
    <mergeCell ref="G89:P89"/>
    <mergeCell ref="G88:P88"/>
    <mergeCell ref="Q88:T88"/>
    <mergeCell ref="Q89:T89"/>
    <mergeCell ref="U88:X88"/>
    <mergeCell ref="U91:X91"/>
    <mergeCell ref="Q67:T67"/>
    <mergeCell ref="H67:P67"/>
    <mergeCell ref="H66:P66"/>
    <mergeCell ref="Z65:AF65"/>
    <mergeCell ref="H65:P65"/>
    <mergeCell ref="AG65:AJ65"/>
    <mergeCell ref="AJ80:AM80"/>
    <mergeCell ref="AJ87:AM87"/>
    <mergeCell ref="AC87:AI87"/>
    <mergeCell ref="AJ81:AM81"/>
    <mergeCell ref="H68:P68"/>
    <mergeCell ref="K80:N80"/>
    <mergeCell ref="B78:AQ78"/>
    <mergeCell ref="AN85:AQ86"/>
    <mergeCell ref="Q62:T62"/>
    <mergeCell ref="Q63:T63"/>
    <mergeCell ref="AA11:AQ11"/>
    <mergeCell ref="B14:AQ14"/>
    <mergeCell ref="H57:P57"/>
    <mergeCell ref="AG58:AJ58"/>
    <mergeCell ref="AG59:AJ59"/>
    <mergeCell ref="AG60:AJ60"/>
    <mergeCell ref="H59:P59"/>
    <mergeCell ref="B9:G9"/>
    <mergeCell ref="AK63:AN63"/>
    <mergeCell ref="Z63:AF63"/>
    <mergeCell ref="Z64:AF64"/>
    <mergeCell ref="AK60:AN60"/>
    <mergeCell ref="H61:P61"/>
    <mergeCell ref="H62:P62"/>
    <mergeCell ref="H63:P63"/>
    <mergeCell ref="Z61:AF61"/>
    <mergeCell ref="Z60:AF60"/>
    <mergeCell ref="H60:P60"/>
    <mergeCell ref="Q60:T60"/>
    <mergeCell ref="Q57:T57"/>
    <mergeCell ref="Q58:T58"/>
    <mergeCell ref="Q59:T59"/>
    <mergeCell ref="Q64:T64"/>
    <mergeCell ref="H64:P64"/>
    <mergeCell ref="Z62:AF62"/>
    <mergeCell ref="H58:P58"/>
    <mergeCell ref="AG61:AJ61"/>
    <mergeCell ref="AG62:AJ62"/>
    <mergeCell ref="AG63:AJ63"/>
    <mergeCell ref="AG64:AJ64"/>
    <mergeCell ref="Q61:T61"/>
  </mergeCells>
  <conditionalFormatting sqref="AJ90 AG61 AG64:AG65 AJ93:AJ94">
    <cfRule type="iconSet" priority="3">
      <iconSet iconSet="3Symbols2" reverse="1">
        <cfvo type="percent" val="0"/>
        <cfvo type="formula" val="$Q$65*0.97"/>
        <cfvo type="formula" val="$Q$65"/>
      </iconSet>
    </cfRule>
  </conditionalFormatting>
  <conditionalFormatting sqref="Z66:Z68">
    <cfRule type="iconSet" priority="1">
      <iconSet iconSet="3Symbols2" showValue="0">
        <cfvo type="percent" val="0"/>
        <cfvo type="num" val="2"/>
        <cfvo type="num" val="3"/>
      </iconSet>
    </cfRule>
  </conditionalFormatting>
  <dataValidations disablePrompts="1" count="1">
    <dataValidation type="list" allowBlank="1" showInputMessage="1" showErrorMessage="1" sqref="Q66:T66" xr:uid="{8BD73DAF-2BED-4598-95C2-A14240AA1D71}">
      <formula1>$DZ$16:$DZ$21</formula1>
    </dataValidation>
  </dataValidations>
  <pageMargins left="0.7" right="0.7" top="0.75" bottom="0.75" header="0.3" footer="0.3"/>
  <pageSetup scale="62"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5" id="{42E4F72A-8CB4-4EC3-ABE6-18B7BE4795F0}">
            <x14:iconSet iconSet="3Symbols2" custom="1">
              <x14:cfvo type="percent">
                <xm:f>0</xm:f>
              </x14:cfvo>
              <x14:cfvo type="formula">
                <xm:f>$Q$64*0.97</xm:f>
              </x14:cfvo>
              <x14:cfvo type="formula">
                <xm:f>$Q$64</xm:f>
              </x14:cfvo>
              <x14:cfIcon iconSet="3Symbols2" iconId="2"/>
              <x14:cfIcon iconSet="3Symbols2" iconId="1"/>
              <x14:cfIcon iconSet="3Symbols2" iconId="0"/>
            </x14:iconSet>
          </x14:cfRule>
          <xm:sqref>Q89 Q92 AJ89 AG62 AG59 AJ92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AE362-6A4F-4313-8C78-E7FACF69B192}">
  <dimension ref="B1:AQ6"/>
  <sheetViews>
    <sheetView showGridLines="0" zoomScale="115" zoomScaleNormal="115" workbookViewId="0"/>
  </sheetViews>
  <sheetFormatPr defaultRowHeight="15" x14ac:dyDescent="0.25"/>
  <cols>
    <col min="1" max="44" width="3.28515625" customWidth="1"/>
  </cols>
  <sheetData>
    <row r="1" spans="2:43" x14ac:dyDescent="0.25">
      <c r="AH1" s="16"/>
      <c r="AI1" s="16"/>
      <c r="AJ1" s="16"/>
      <c r="AK1" s="16"/>
      <c r="AL1" s="16"/>
      <c r="AM1" s="16"/>
      <c r="AN1" s="16"/>
      <c r="AO1" s="16"/>
      <c r="AP1" s="16"/>
      <c r="AQ1" s="16"/>
    </row>
    <row r="2" spans="2:43" x14ac:dyDescent="0.25">
      <c r="AH2" s="16"/>
      <c r="AI2" s="16"/>
      <c r="AJ2" s="16"/>
      <c r="AK2" s="16"/>
      <c r="AL2" s="16"/>
      <c r="AM2" s="16"/>
      <c r="AN2" s="16"/>
      <c r="AO2" s="16"/>
      <c r="AP2" s="16"/>
      <c r="AQ2" s="16"/>
    </row>
    <row r="3" spans="2:43" ht="58.15" customHeight="1" x14ac:dyDescent="0.55000000000000004">
      <c r="B3" s="1" t="s">
        <v>0</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17"/>
      <c r="AI3" s="17"/>
      <c r="AJ3" s="17"/>
      <c r="AK3" s="17"/>
      <c r="AL3" s="17"/>
      <c r="AM3" s="17"/>
      <c r="AN3" s="17"/>
      <c r="AO3" s="17"/>
      <c r="AP3" s="17"/>
      <c r="AQ3" s="17"/>
    </row>
    <row r="4" spans="2:43" ht="18.75" x14ac:dyDescent="0.3">
      <c r="B4" s="2" t="s">
        <v>1</v>
      </c>
      <c r="C4" s="2"/>
      <c r="D4" s="2"/>
      <c r="E4" s="2"/>
      <c r="F4" s="2"/>
      <c r="G4" s="2"/>
      <c r="H4" s="2"/>
      <c r="I4" s="3"/>
      <c r="J4" s="7"/>
      <c r="K4" s="7"/>
      <c r="L4" s="7"/>
      <c r="M4" s="7"/>
      <c r="N4" s="7"/>
      <c r="AQ4" s="7" t="s">
        <v>2</v>
      </c>
    </row>
    <row r="5" spans="2:43" ht="26.25" x14ac:dyDescent="0.4">
      <c r="B5" s="4"/>
      <c r="C5" s="4"/>
      <c r="D5" s="4"/>
      <c r="E5" s="4"/>
      <c r="F5" s="4"/>
      <c r="G5" s="4"/>
      <c r="H5" s="4"/>
      <c r="I5" s="4"/>
      <c r="J5" s="4"/>
      <c r="K5" s="4"/>
      <c r="L5" s="4"/>
      <c r="M5" s="4"/>
      <c r="N5" s="4"/>
      <c r="O5" s="4"/>
    </row>
    <row r="6" spans="2:43" ht="26.25" x14ac:dyDescent="0.4">
      <c r="B6" s="188" t="s">
        <v>64</v>
      </c>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row>
  </sheetData>
  <sheetProtection algorithmName="SHA-512" hashValue="WqQh2urJufWM80rxmRwEce1d8qcDOYBkWcfi+sOa/4XO7iMx+WAFZPU+PN8jDfE6KZQf843AnpHr80wS/Hxcqw==" saltValue="/QvoIxEsFilhqsNT3S5m5w==" spinCount="100000" sheet="1" objects="1" scenarios="1"/>
  <mergeCells count="1">
    <mergeCell ref="B6:AQ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CFA9D-9632-4FAD-B524-513F15A075E7}">
  <dimension ref="B1:AQ21"/>
  <sheetViews>
    <sheetView showGridLines="0" zoomScale="130" zoomScaleNormal="130" workbookViewId="0"/>
  </sheetViews>
  <sheetFormatPr defaultRowHeight="15" x14ac:dyDescent="0.25"/>
  <cols>
    <col min="1" max="45" width="3.28515625" customWidth="1"/>
  </cols>
  <sheetData>
    <row r="1" spans="2:43" x14ac:dyDescent="0.25">
      <c r="AH1" s="16"/>
      <c r="AI1" s="16"/>
      <c r="AJ1" s="16"/>
      <c r="AK1" s="16"/>
      <c r="AL1" s="16"/>
      <c r="AM1" s="16"/>
      <c r="AN1" s="16"/>
      <c r="AO1" s="16"/>
      <c r="AP1" s="16"/>
      <c r="AQ1" s="16"/>
    </row>
    <row r="2" spans="2:43" x14ac:dyDescent="0.25">
      <c r="AH2" s="16"/>
      <c r="AI2" s="16"/>
      <c r="AJ2" s="16"/>
      <c r="AK2" s="16"/>
      <c r="AL2" s="16"/>
      <c r="AM2" s="16"/>
      <c r="AN2" s="16"/>
      <c r="AO2" s="16"/>
      <c r="AP2" s="16"/>
      <c r="AQ2" s="16"/>
    </row>
    <row r="3" spans="2:43" ht="42.75" customHeight="1" x14ac:dyDescent="0.55000000000000004">
      <c r="B3" s="1" t="s">
        <v>0</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17"/>
      <c r="AI3" s="17"/>
      <c r="AJ3" s="17"/>
      <c r="AK3" s="17"/>
      <c r="AL3" s="17"/>
      <c r="AM3" s="17"/>
      <c r="AN3" s="17"/>
      <c r="AO3" s="17"/>
      <c r="AP3" s="17"/>
      <c r="AQ3" s="17"/>
    </row>
    <row r="4" spans="2:43" ht="18.75" x14ac:dyDescent="0.3">
      <c r="B4" s="2" t="s">
        <v>1</v>
      </c>
      <c r="C4" s="2"/>
      <c r="D4" s="2"/>
      <c r="E4" s="2"/>
      <c r="F4" s="2"/>
      <c r="G4" s="2"/>
      <c r="H4" s="2"/>
      <c r="I4" s="3"/>
      <c r="J4" s="7"/>
      <c r="K4" s="7"/>
      <c r="L4" s="7"/>
      <c r="M4" s="7"/>
      <c r="N4" s="7"/>
      <c r="AQ4" s="7" t="s">
        <v>2</v>
      </c>
    </row>
    <row r="5" spans="2:43" ht="26.25" x14ac:dyDescent="0.4">
      <c r="B5" s="4"/>
      <c r="C5" s="4"/>
      <c r="D5" s="4"/>
      <c r="E5" s="4"/>
      <c r="F5" s="4"/>
      <c r="G5" s="4"/>
      <c r="H5" s="4"/>
      <c r="I5" s="4"/>
      <c r="J5" s="4"/>
      <c r="K5" s="4"/>
      <c r="L5" s="4"/>
      <c r="M5" s="4"/>
      <c r="N5" s="4"/>
      <c r="O5" s="4"/>
    </row>
    <row r="6" spans="2:43" ht="26.25" x14ac:dyDescent="0.4">
      <c r="B6" s="188" t="s">
        <v>72</v>
      </c>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row>
    <row r="14" spans="2:43" ht="32.25" customHeight="1" x14ac:dyDescent="0.25"/>
    <row r="16" spans="2:43" ht="14.25" customHeight="1" x14ac:dyDescent="0.25">
      <c r="AB16" s="128" t="s">
        <v>57</v>
      </c>
      <c r="AC16" s="128"/>
      <c r="AD16" s="128"/>
      <c r="AE16" s="128"/>
      <c r="AF16" s="128"/>
      <c r="AG16" s="128"/>
      <c r="AH16" s="128"/>
      <c r="AI16" s="128"/>
      <c r="AJ16" s="128"/>
      <c r="AK16" s="128"/>
      <c r="AL16" s="33"/>
      <c r="AM16" s="33"/>
      <c r="AN16" s="33"/>
      <c r="AO16" s="33"/>
    </row>
    <row r="17" spans="28:41" ht="14.25" customHeight="1" x14ac:dyDescent="0.25">
      <c r="AB17" s="128"/>
      <c r="AC17" s="128"/>
      <c r="AD17" s="128"/>
      <c r="AE17" s="128"/>
      <c r="AF17" s="128"/>
      <c r="AG17" s="128"/>
      <c r="AH17" s="128"/>
      <c r="AI17" s="128"/>
      <c r="AJ17" s="128"/>
      <c r="AK17" s="128"/>
      <c r="AL17" s="33"/>
      <c r="AM17" s="33"/>
      <c r="AN17" s="33"/>
      <c r="AO17" s="33"/>
    </row>
    <row r="18" spans="28:41" x14ac:dyDescent="0.25">
      <c r="AB18" s="189" t="s">
        <v>44</v>
      </c>
      <c r="AC18" s="189"/>
      <c r="AD18" s="189"/>
      <c r="AE18" s="189"/>
      <c r="AF18" s="189"/>
      <c r="AG18" s="189" t="s">
        <v>45</v>
      </c>
      <c r="AH18" s="189"/>
      <c r="AI18" s="189"/>
      <c r="AJ18" s="189"/>
      <c r="AK18" s="189"/>
      <c r="AL18" s="189"/>
    </row>
    <row r="19" spans="28:41" x14ac:dyDescent="0.25">
      <c r="AB19" s="189">
        <v>5</v>
      </c>
      <c r="AC19" s="189"/>
      <c r="AD19" s="189"/>
      <c r="AE19" s="189"/>
      <c r="AF19" s="189"/>
      <c r="AG19" s="190">
        <v>39.369999999999997</v>
      </c>
      <c r="AH19" s="191"/>
      <c r="AI19" s="191"/>
      <c r="AJ19" s="191"/>
      <c r="AK19" s="191"/>
      <c r="AL19" s="192"/>
    </row>
    <row r="20" spans="28:41" x14ac:dyDescent="0.25">
      <c r="AB20" s="189">
        <v>15</v>
      </c>
      <c r="AC20" s="189"/>
      <c r="AD20" s="189"/>
      <c r="AE20" s="189"/>
      <c r="AF20" s="189"/>
      <c r="AG20" s="190">
        <v>269.02999999999997</v>
      </c>
      <c r="AH20" s="191"/>
      <c r="AI20" s="191"/>
      <c r="AJ20" s="191"/>
      <c r="AK20" s="191"/>
      <c r="AL20" s="192"/>
    </row>
    <row r="21" spans="28:41" x14ac:dyDescent="0.25">
      <c r="AB21" s="189">
        <v>38</v>
      </c>
      <c r="AC21" s="189"/>
      <c r="AD21" s="189"/>
      <c r="AE21" s="189"/>
      <c r="AF21" s="189"/>
      <c r="AG21" s="190">
        <v>229.66</v>
      </c>
      <c r="AH21" s="191"/>
      <c r="AI21" s="191"/>
      <c r="AJ21" s="191"/>
      <c r="AK21" s="191"/>
      <c r="AL21" s="192"/>
    </row>
  </sheetData>
  <sheetProtection algorithmName="SHA-512" hashValue="L9Gc4QFRBuMlHzO8XRyIaxE8KgSrdD7Pqvh2WsoM5v5KX6XYV/eZZy8SNsRkvKt7l4rphvDhjogPVsWg4deZBA==" saltValue="+HDEd9UqTBnS9KwaY8YGZg==" spinCount="100000" sheet="1" objects="1" scenarios="1"/>
  <mergeCells count="10">
    <mergeCell ref="AB20:AF20"/>
    <mergeCell ref="AB21:AF21"/>
    <mergeCell ref="AG19:AL19"/>
    <mergeCell ref="AG20:AL20"/>
    <mergeCell ref="AG21:AL21"/>
    <mergeCell ref="B6:AQ6"/>
    <mergeCell ref="AB18:AF18"/>
    <mergeCell ref="AG18:AL18"/>
    <mergeCell ref="AB16:AK17"/>
    <mergeCell ref="AB19:AF1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5C4D3-F0BB-48F5-9ABA-C48F1D4E096F}">
  <dimension ref="B1:AQ6"/>
  <sheetViews>
    <sheetView showGridLines="0" zoomScale="115" zoomScaleNormal="115" workbookViewId="0"/>
  </sheetViews>
  <sheetFormatPr defaultRowHeight="15" x14ac:dyDescent="0.25"/>
  <cols>
    <col min="1" max="76" width="3.28515625" customWidth="1"/>
  </cols>
  <sheetData>
    <row r="1" spans="2:43" x14ac:dyDescent="0.25">
      <c r="AH1" s="16"/>
      <c r="AI1" s="16"/>
      <c r="AJ1" s="16"/>
      <c r="AK1" s="16"/>
      <c r="AL1" s="16"/>
      <c r="AM1" s="16"/>
      <c r="AN1" s="16"/>
      <c r="AO1" s="16"/>
      <c r="AP1" s="16"/>
      <c r="AQ1" s="16"/>
    </row>
    <row r="2" spans="2:43" x14ac:dyDescent="0.25">
      <c r="AH2" s="16"/>
      <c r="AI2" s="16"/>
      <c r="AJ2" s="16"/>
      <c r="AK2" s="16"/>
      <c r="AL2" s="16"/>
      <c r="AM2" s="16"/>
      <c r="AN2" s="16"/>
      <c r="AO2" s="16"/>
      <c r="AP2" s="16"/>
      <c r="AQ2" s="16"/>
    </row>
    <row r="3" spans="2:43" ht="42.75" customHeight="1" x14ac:dyDescent="0.55000000000000004">
      <c r="B3" s="1" t="s">
        <v>0</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17"/>
      <c r="AI3" s="17"/>
      <c r="AJ3" s="17"/>
      <c r="AK3" s="17"/>
      <c r="AL3" s="17"/>
      <c r="AM3" s="17"/>
      <c r="AN3" s="17"/>
      <c r="AO3" s="17"/>
      <c r="AP3" s="17"/>
      <c r="AQ3" s="17"/>
    </row>
    <row r="4" spans="2:43" ht="18.75" x14ac:dyDescent="0.3">
      <c r="B4" s="2" t="s">
        <v>1</v>
      </c>
      <c r="C4" s="2"/>
      <c r="D4" s="2"/>
      <c r="E4" s="2"/>
      <c r="F4" s="2"/>
      <c r="G4" s="2"/>
      <c r="H4" s="2"/>
      <c r="I4" s="3"/>
      <c r="J4" s="7"/>
      <c r="K4" s="7"/>
      <c r="L4" s="7"/>
      <c r="M4" s="7"/>
      <c r="N4" s="7"/>
      <c r="AQ4" s="7" t="s">
        <v>2</v>
      </c>
    </row>
    <row r="5" spans="2:43" ht="18.75" x14ac:dyDescent="0.3">
      <c r="B5" s="2"/>
      <c r="C5" s="2"/>
      <c r="D5" s="2"/>
      <c r="E5" s="2"/>
      <c r="F5" s="2"/>
      <c r="G5" s="2"/>
      <c r="H5" s="2"/>
      <c r="I5" s="3"/>
      <c r="J5" s="7"/>
      <c r="K5" s="7"/>
      <c r="L5" s="7"/>
      <c r="M5" s="7"/>
      <c r="N5" s="7"/>
      <c r="AQ5" s="7"/>
    </row>
    <row r="6" spans="2:43" ht="26.25" x14ac:dyDescent="0.4">
      <c r="B6" s="188" t="s">
        <v>65</v>
      </c>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row>
  </sheetData>
  <sheetProtection algorithmName="SHA-512" hashValue="4sRaAe4CfCy9Y54aeYZBnPmw/Ptq2T0Sj8JiaFfXNzeMq0Sx7aG5nR55otf7xVMv7gZUmSgnHEJDvQaK5u1exQ==" saltValue="NXXRcHpRnYlSD6VvPIY16A==" spinCount="100000" sheet="1" objects="1" scenarios="1"/>
  <mergeCells count="1">
    <mergeCell ref="B6:AQ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E3612-4DB2-4840-985D-A061E75B6874}">
  <dimension ref="B1:AQ6"/>
  <sheetViews>
    <sheetView showGridLines="0" zoomScale="115" zoomScaleNormal="115" workbookViewId="0"/>
  </sheetViews>
  <sheetFormatPr defaultRowHeight="15" x14ac:dyDescent="0.25"/>
  <cols>
    <col min="1" max="57" width="3.28515625" customWidth="1"/>
  </cols>
  <sheetData>
    <row r="1" spans="2:43" x14ac:dyDescent="0.25">
      <c r="AH1" s="16"/>
      <c r="AI1" s="16"/>
      <c r="AJ1" s="16"/>
      <c r="AK1" s="16"/>
      <c r="AL1" s="16"/>
      <c r="AM1" s="16"/>
      <c r="AN1" s="16"/>
      <c r="AO1" s="16"/>
      <c r="AP1" s="16"/>
      <c r="AQ1" s="16"/>
    </row>
    <row r="2" spans="2:43" x14ac:dyDescent="0.25">
      <c r="AH2" s="16"/>
      <c r="AI2" s="16"/>
      <c r="AJ2" s="16"/>
      <c r="AK2" s="16"/>
      <c r="AL2" s="16"/>
      <c r="AM2" s="16"/>
      <c r="AN2" s="16"/>
      <c r="AO2" s="16"/>
      <c r="AP2" s="16"/>
      <c r="AQ2" s="16"/>
    </row>
    <row r="3" spans="2:43" ht="42.75" customHeight="1" x14ac:dyDescent="0.55000000000000004">
      <c r="B3" s="1" t="s">
        <v>0</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17"/>
      <c r="AI3" s="17"/>
      <c r="AJ3" s="17"/>
      <c r="AK3" s="17"/>
      <c r="AL3" s="17"/>
      <c r="AM3" s="17"/>
      <c r="AN3" s="17"/>
      <c r="AO3" s="17"/>
      <c r="AP3" s="17"/>
      <c r="AQ3" s="17"/>
    </row>
    <row r="4" spans="2:43" ht="18.75" x14ac:dyDescent="0.3">
      <c r="B4" s="2" t="s">
        <v>1</v>
      </c>
      <c r="C4" s="2"/>
      <c r="D4" s="2"/>
      <c r="E4" s="2"/>
      <c r="F4" s="2"/>
      <c r="G4" s="2"/>
      <c r="H4" s="2"/>
      <c r="I4" s="3"/>
      <c r="J4" s="7"/>
      <c r="K4" s="7"/>
      <c r="L4" s="7"/>
      <c r="M4" s="7"/>
      <c r="N4" s="7"/>
      <c r="AQ4" s="7" t="s">
        <v>2</v>
      </c>
    </row>
    <row r="5" spans="2:43" ht="18.75" x14ac:dyDescent="0.3">
      <c r="B5" s="2"/>
      <c r="C5" s="2"/>
      <c r="D5" s="2"/>
      <c r="E5" s="2"/>
      <c r="F5" s="2"/>
      <c r="G5" s="2"/>
      <c r="H5" s="2"/>
      <c r="I5" s="3"/>
      <c r="J5" s="7"/>
      <c r="K5" s="7"/>
      <c r="L5" s="7"/>
      <c r="M5" s="7"/>
      <c r="N5" s="7"/>
      <c r="AQ5" s="7"/>
    </row>
    <row r="6" spans="2:43" ht="26.25" x14ac:dyDescent="0.4">
      <c r="B6" s="188" t="s">
        <v>66</v>
      </c>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row>
  </sheetData>
  <sheetProtection algorithmName="SHA-512" hashValue="Titx2DPLBgDn2Yy50g/LEjIU6nCYHOafJ+XA/uMMcWJzPd+6Xp0TSQYZd7KPPJNvAgFDJlGIpNrrDrA+g6rzjg==" saltValue="elzxX5ydgs2SJEWgmJKjMw==" spinCount="100000" sheet="1" objects="1" scenarios="1"/>
  <mergeCells count="1">
    <mergeCell ref="B6:AQ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6A95B-E067-4041-B0A5-426F504F2915}">
  <dimension ref="B1:AQ6"/>
  <sheetViews>
    <sheetView showGridLines="0" zoomScale="115" zoomScaleNormal="115" workbookViewId="0"/>
  </sheetViews>
  <sheetFormatPr defaultRowHeight="15" x14ac:dyDescent="0.25"/>
  <cols>
    <col min="1" max="46" width="3.28515625" customWidth="1"/>
  </cols>
  <sheetData>
    <row r="1" spans="2:43" x14ac:dyDescent="0.25">
      <c r="AH1" s="16"/>
      <c r="AI1" s="16"/>
      <c r="AJ1" s="16"/>
      <c r="AK1" s="16"/>
      <c r="AL1" s="16"/>
      <c r="AM1" s="16"/>
      <c r="AN1" s="16"/>
      <c r="AO1" s="16"/>
      <c r="AP1" s="16"/>
      <c r="AQ1" s="16"/>
    </row>
    <row r="2" spans="2:43" x14ac:dyDescent="0.25">
      <c r="AH2" s="16"/>
      <c r="AI2" s="16"/>
      <c r="AJ2" s="16"/>
      <c r="AK2" s="16"/>
      <c r="AL2" s="16"/>
      <c r="AM2" s="16"/>
      <c r="AN2" s="16"/>
      <c r="AO2" s="16"/>
      <c r="AP2" s="16"/>
      <c r="AQ2" s="16"/>
    </row>
    <row r="3" spans="2:43" ht="42.75" customHeight="1" x14ac:dyDescent="0.55000000000000004">
      <c r="B3" s="1" t="s">
        <v>0</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17"/>
      <c r="AI3" s="17"/>
      <c r="AJ3" s="17"/>
      <c r="AK3" s="17"/>
      <c r="AL3" s="17"/>
      <c r="AM3" s="17"/>
      <c r="AN3" s="17"/>
      <c r="AO3" s="17"/>
      <c r="AP3" s="17"/>
      <c r="AQ3" s="17"/>
    </row>
    <row r="4" spans="2:43" ht="18.75" x14ac:dyDescent="0.3">
      <c r="B4" s="2" t="s">
        <v>1</v>
      </c>
      <c r="C4" s="2"/>
      <c r="D4" s="2"/>
      <c r="E4" s="2"/>
      <c r="F4" s="2"/>
      <c r="G4" s="2"/>
      <c r="H4" s="2"/>
      <c r="I4" s="3"/>
      <c r="J4" s="7"/>
      <c r="K4" s="7"/>
      <c r="L4" s="7"/>
      <c r="M4" s="7"/>
      <c r="N4" s="7"/>
      <c r="AQ4" s="7" t="s">
        <v>2</v>
      </c>
    </row>
    <row r="5" spans="2:43" ht="18.75" x14ac:dyDescent="0.3">
      <c r="B5" s="2"/>
      <c r="C5" s="2"/>
      <c r="D5" s="2"/>
      <c r="E5" s="2"/>
      <c r="F5" s="2"/>
      <c r="G5" s="2"/>
      <c r="H5" s="2"/>
      <c r="I5" s="3"/>
      <c r="J5" s="7"/>
      <c r="K5" s="7"/>
      <c r="L5" s="7"/>
      <c r="M5" s="7"/>
      <c r="N5" s="7"/>
      <c r="AQ5" s="7"/>
    </row>
    <row r="6" spans="2:43" ht="26.25" x14ac:dyDescent="0.4">
      <c r="B6" s="188" t="s">
        <v>67</v>
      </c>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row>
  </sheetData>
  <sheetProtection algorithmName="SHA-512" hashValue="SuFx0JcJGT4QgHdpkce1H2ROpezpMH96W62TIaw05B+OXIsYPO/OQInMLjg5pujwT3NmM1gWM9bfoK7ODbbq9A==" saltValue="ZdWhAiKurTZd3LKmnZ8Pow==" spinCount="100000" sheet="1" objects="1" scenarios="1"/>
  <mergeCells count="1">
    <mergeCell ref="B6:AQ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C755D-25A5-4C58-AA9B-992995A8B774}">
  <dimension ref="B2:G2"/>
  <sheetViews>
    <sheetView zoomScale="115" zoomScaleNormal="115" workbookViewId="0"/>
  </sheetViews>
  <sheetFormatPr defaultRowHeight="15" x14ac:dyDescent="0.25"/>
  <sheetData>
    <row r="2" spans="2:7" x14ac:dyDescent="0.25">
      <c r="B2" t="s">
        <v>73</v>
      </c>
      <c r="G2" s="36" t="s">
        <v>74</v>
      </c>
    </row>
  </sheetData>
  <sheetProtection algorithmName="SHA-512" hashValue="MEsYZjseXA6OqHF5Gp1YRr9H0jXfQ9cQmh8Www/4QvIw4ICIVAF7dfxxny3hYG4ylGyQt+GCY0RFp9fTdVGJcQ==" saltValue="NGwj+UqKljrYT8u/Cd47pw==" spinCount="100000" sheet="1" objects="1" scenarios="1"/>
  <hyperlinks>
    <hyperlink ref="G2" r:id="rId1" xr:uid="{B4534533-4F1C-4F52-9238-3F32265D0736}"/>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Calculation for Shunt Reactor</vt:lpstr>
      <vt:lpstr>Recommendations</vt:lpstr>
      <vt:lpstr>Source &amp; Load Side Capacitance</vt:lpstr>
      <vt:lpstr>Circuit Breaker Chopping Number</vt:lpstr>
      <vt:lpstr>Breaker TRV &amp; RRRV Values</vt:lpstr>
      <vt:lpstr>Typical Shunt Reactor Data</vt:lpstr>
      <vt:lpstr>NEPSI's RC Snubber Literature</vt:lpstr>
      <vt:lpstr>'Calculation for Shunt Reactor'!Print_Area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dc:creator>
  <cp:lastModifiedBy>Paul</cp:lastModifiedBy>
  <cp:lastPrinted>2019-02-19T15:21:55Z</cp:lastPrinted>
  <dcterms:created xsi:type="dcterms:W3CDTF">2019-01-28T13:35:32Z</dcterms:created>
  <dcterms:modified xsi:type="dcterms:W3CDTF">2019-02-21T17:44:40Z</dcterms:modified>
</cp:coreProperties>
</file>