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Soft Start Harmonics" sheetId="4" r:id="rId1"/>
    <sheet name="Background Information-Source 1" sheetId="2" r:id="rId2"/>
    <sheet name="Background Information-Source 2" sheetId="7" r:id="rId3"/>
    <sheet name="_SSC" sheetId="5" state="veryHidden" r:id="rId4"/>
    <sheet name="_Options" sheetId="6" state="veryHidden" r:id="rId5"/>
  </sheets>
  <externalReferences>
    <externalReference r:id="rId6"/>
  </externalReferences>
  <definedNames>
    <definedName name="_Ctrl_1" hidden="1">'Soft Start Harmonics'!$H$10</definedName>
    <definedName name="_options1">_Options!$A$1:$A$2</definedName>
    <definedName name="_options2">_Options!$B$1:$B$2</definedName>
    <definedName name="_options3" localSheetId="2">[1]_Options!$C$1:$C$2</definedName>
    <definedName name="_options3">_Options!$C$1:$C$2</definedName>
    <definedName name="_xlnm.Print_Area" localSheetId="0">'Soft Start Harmonics'!$A$1:$O$70</definedName>
  </definedNames>
  <calcPr calcId="145621"/>
</workbook>
</file>

<file path=xl/calcChain.xml><?xml version="1.0" encoding="utf-8"?>
<calcChain xmlns="http://schemas.openxmlformats.org/spreadsheetml/2006/main">
  <c r="H9" i="4" l="1"/>
  <c r="F12" i="4" s="1"/>
  <c r="H38" i="4" l="1"/>
  <c r="H35" i="4"/>
  <c r="H32" i="4"/>
  <c r="H29" i="4"/>
  <c r="H23" i="4"/>
  <c r="H17" i="4"/>
  <c r="D38" i="4" l="1"/>
  <c r="D35" i="4"/>
  <c r="D32" i="4"/>
  <c r="D29" i="4"/>
  <c r="D23" i="4"/>
  <c r="D17" i="4"/>
  <c r="D19" i="4"/>
  <c r="J16" i="4"/>
  <c r="J17" i="4"/>
  <c r="J18" i="4"/>
  <c r="J19" i="4"/>
  <c r="J20" i="4"/>
  <c r="J21" i="4"/>
  <c r="J22" i="4"/>
  <c r="J23" i="4"/>
  <c r="J24" i="4"/>
  <c r="J25" i="4"/>
  <c r="J26" i="4"/>
  <c r="J27" i="4"/>
  <c r="J28" i="4"/>
  <c r="J29" i="4"/>
  <c r="J30" i="4"/>
  <c r="J31" i="4"/>
  <c r="J32" i="4"/>
  <c r="J33" i="4"/>
  <c r="J34" i="4"/>
  <c r="J35" i="4"/>
  <c r="J36" i="4"/>
  <c r="J37" i="4"/>
  <c r="J38" i="4"/>
  <c r="J39" i="4"/>
  <c r="J40" i="4"/>
  <c r="J15" i="4"/>
  <c r="D40" i="4"/>
  <c r="D39" i="4"/>
  <c r="D37" i="4"/>
  <c r="D36" i="4"/>
  <c r="D34" i="4"/>
  <c r="D33" i="4"/>
  <c r="D30" i="4"/>
  <c r="D31" i="4"/>
  <c r="D27" i="4"/>
  <c r="D25" i="4"/>
  <c r="D21" i="4"/>
  <c r="D15" i="4" l="1"/>
  <c r="H12" i="4" s="1"/>
  <c r="D28" i="4" l="1"/>
  <c r="F28" i="4" s="1"/>
  <c r="D20" i="4"/>
  <c r="F20" i="4" s="1"/>
  <c r="D26" i="4"/>
  <c r="F26" i="4" s="1"/>
  <c r="D18" i="4"/>
  <c r="F18" i="4" s="1"/>
  <c r="D24" i="4"/>
  <c r="F24" i="4" s="1"/>
  <c r="D16" i="4"/>
  <c r="F16" i="4" s="1"/>
  <c r="D22" i="4"/>
  <c r="F22" i="4" s="1"/>
  <c r="F32" i="4"/>
  <c r="F30" i="4"/>
  <c r="F36" i="4"/>
  <c r="F34" i="4"/>
  <c r="F27" i="4"/>
  <c r="F39" i="4"/>
  <c r="F21" i="4"/>
  <c r="F31" i="4"/>
  <c r="F19" i="4"/>
  <c r="F25" i="4"/>
  <c r="F29" i="4"/>
  <c r="F38" i="4"/>
  <c r="F35" i="4"/>
  <c r="F33" i="4"/>
  <c r="F40" i="4"/>
  <c r="F37" i="4"/>
  <c r="F23" i="4"/>
  <c r="F17" i="4"/>
  <c r="F15" i="4"/>
  <c r="D41" i="4" l="1"/>
  <c r="F42" i="4"/>
</calcChain>
</file>

<file path=xl/sharedStrings.xml><?xml version="1.0" encoding="utf-8"?>
<sst xmlns="http://schemas.openxmlformats.org/spreadsheetml/2006/main" count="46" uniqueCount="31">
  <si>
    <t>amps</t>
  </si>
  <si>
    <t>IL(RMS)</t>
  </si>
  <si>
    <t>Harmonic #</t>
  </si>
  <si>
    <t xml:space="preserve"> </t>
  </si>
  <si>
    <t>Percent Harmonic at Firing Angle (%)</t>
  </si>
  <si>
    <t>Current at Firing Angle (amps)*</t>
  </si>
  <si>
    <t>Worst Case Harmonics (%)**</t>
  </si>
  <si>
    <t>** Values are expressed as a percentage of the amplitude of the fundamental component at full conduction. The values apply to both phase and line current, except that triplen harmoncis do not appear in the line currents. Balanced conditions are assumed.</t>
  </si>
  <si>
    <t>{"ButtonStyle":0,"Name":"","HideSscPoweredlogo":false,"LiveShare":{"Enable":true},"CopyProtect":{"IsEnabled":false,"DomainName":""},"Theme":{"BgColor":"#FFFFFFFF","BgImage":"","InputBorderStyle":2},"Layout":0,"LayoutConfig":{"IsSamePagesHeight":false},"SmartphoneSettings":{"ViewportLock":true,"UseOldViewEngine":false,"EnableZoom":false,"EnableSwipe":false,"HideToolbar":false,"InheritBackgroundColor":false,"CheckboxFlavor":1,"ShowBubble":false},"SmartphoneTheme":0,"InputDetection":0,"Toolbar":{"Position":1,"IsSubmit":true,"IsPrint":true,"IsPrintAll":false,"IsReset":true,"IsUpdate":true},"AspnetConfig":{"BrowseUrl":"http://localhost/ssc","FileExtension":0},"ConfigureSubmit":{"IsShowCaptcha":false,"IsUseSscWebServer":true,"ReceiverCode":"peter.steciuk@nepsi.com","IsFreeService":false,"IsAdvanceService":true,"IsDemonstrationService":false,"AfterSuccessfulSubmit":"","AfterFailSubmit":"","AfterCancelWizard":"","IsUseOwnWebServer":false,"OwnWebServerURL":"","OwnWebServerTarget":"","SubmitTarget":0},"Flavor":-1,"Edition":0,"IgnoreBgInputCell":false}</t>
  </si>
  <si>
    <t>{"Captcha":{"Heading":"Enter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required.","OkButton":"OK","DDLDefaultRequiredText":"Please Select"},"WizardButton":{"Next":"Next","Previous":"Previous","Cancel":"Cancel","Finish":"Finish"},"ToolbarButton":{"Submit":"Submit","Print":"Print","PrintAll":"Print All","Reset":"Reset","Update":"Update","Back":"Back"},"BrowserAndLocation":{"Browsers":[],"ConversionPath":"S:\\Peter Steciuk\\CALCULATORS"},"AdvancedSettingsModels":[],"Dropbox":{"AccessToken":"","AccessSecret":""},"SpreadsheetServer":{"Username":"","Password":"","ServerUrl":""},"ConfigureSubmitDefault":{"Email":"peter.steciuk@nepsi.com"}}</t>
  </si>
  <si>
    <t>_Ctrl_1</t>
  </si>
  <si>
    <t>Ungrounded</t>
  </si>
  <si>
    <t>Grounded</t>
  </si>
  <si>
    <t>{"WidgetClassification":0,"State":1,"IsRequired":false,"DDLDefaultRequiredText":"Grounded","ListItem":"Ungrounded\r\nGrounded","VlookupRange":"","ShowListLabel":true,"ShowDt":false,"CellName":"_Ctrl_1","CellAddress":"='Soft Start Harmonics'!$C$6","WidgetName":3,"HiddenRow":1,"SheetCodeName":null,"ControlId":null}</t>
  </si>
  <si>
    <t>Grounding</t>
  </si>
  <si>
    <t>Northeast Power Systems, Inc.</t>
  </si>
  <si>
    <t xml:space="preserve">66 Carey Road, Queensbury, NY              </t>
  </si>
  <si>
    <t>Phone: (518) 792-4776   Fax: (518) 792-5767    www.nepsi.com</t>
  </si>
  <si>
    <t>Soft Start Harmonics that Use Phase Angle Control</t>
  </si>
  <si>
    <t>*Even harmonics of the 2nd, 4th, 6th, 8th, 10th, 12th, and 14th are non-characteristics harmonics and are assumed or assigned and would be present due to firing angle error, unsymetrical firing of bipolar SCRs, and other unbalances on the system. The system design should account for a small amounts of even harmonics to confirm no significant impact due to their presence.</t>
  </si>
  <si>
    <t>%</t>
  </si>
  <si>
    <r>
      <t>I</t>
    </r>
    <r>
      <rPr>
        <vertAlign val="subscript"/>
        <sz val="12"/>
        <color theme="1"/>
        <rFont val="Calibri"/>
        <family val="2"/>
        <scheme val="minor"/>
      </rPr>
      <t>thd</t>
    </r>
    <r>
      <rPr>
        <sz val="12"/>
        <color theme="1"/>
        <rFont val="Calibri"/>
        <family val="2"/>
        <scheme val="minor"/>
      </rPr>
      <t xml:space="preserve"> at α:</t>
    </r>
  </si>
  <si>
    <t>Even Harmonic Multiplier***:</t>
  </si>
  <si>
    <t>Neutral "Grounded" or "Ungrounded"; Normally Ungrounded:</t>
  </si>
  <si>
    <t>Vary α to obtain desired starting current. Range: (0 to 1.5708):</t>
  </si>
  <si>
    <t>Locked Rotor Current at 1 Per Unit Voltage:</t>
  </si>
  <si>
    <t>Motor Full Load Amps (FLA):</t>
  </si>
  <si>
    <t>(per unit of FLA)</t>
  </si>
  <si>
    <t>**** The use of harmonics in the column provides for the most conservative design as it provides the worst case harmonic current at any angle of α</t>
  </si>
  <si>
    <t>Worst Case Harmonic (amps)****</t>
  </si>
  <si>
    <t>*** A small amount of 2nd Harmonic should be assumed to assure even harmonics are not an issue during motor ramp up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</si>
</sst>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
  </numFmts>
  <fonts count="13" x14ac:knownFonts="1">
    <font>
      <sz val="11"/>
      <color theme="1"/>
      <name val="Calibri"/>
      <family val="2"/>
      <scheme val="minor"/>
    </font>
    <font>
      <sz val="11"/>
      <color theme="1"/>
      <name val="Calibri"/>
      <family val="2"/>
    </font>
    <font>
      <sz val="11"/>
      <color theme="1"/>
      <name val="Calibri"/>
      <family val="2"/>
      <scheme val="minor"/>
    </font>
    <font>
      <sz val="12"/>
      <color theme="1"/>
      <name val="Calibri"/>
      <family val="2"/>
      <scheme val="minor"/>
    </font>
    <font>
      <vertAlign val="subscript"/>
      <sz val="12"/>
      <color theme="1"/>
      <name val="Calibri"/>
      <family val="2"/>
      <scheme val="minor"/>
    </font>
    <font>
      <b/>
      <sz val="11"/>
      <color theme="1"/>
      <name val="Calibri"/>
      <family val="2"/>
      <scheme val="minor"/>
    </font>
    <font>
      <b/>
      <sz val="11"/>
      <color theme="1"/>
      <name val="Calibri"/>
      <family val="2"/>
    </font>
    <font>
      <b/>
      <sz val="18"/>
      <color theme="1"/>
      <name val="Calibri"/>
      <family val="2"/>
      <scheme val="minor"/>
    </font>
    <font>
      <b/>
      <sz val="24"/>
      <color theme="1"/>
      <name val="Calibri"/>
      <family val="2"/>
      <scheme val="minor"/>
    </font>
    <font>
      <sz val="24"/>
      <color theme="1"/>
      <name val="Calibri"/>
      <family val="2"/>
      <scheme val="minor"/>
    </font>
    <font>
      <sz val="14"/>
      <color theme="1"/>
      <name val="Calibri"/>
      <family val="2"/>
      <scheme val="minor"/>
    </font>
    <font>
      <sz val="11"/>
      <color theme="4" tint="-0.249977111117893"/>
      <name val="Calibri"/>
      <family val="2"/>
    </font>
    <font>
      <sz val="11"/>
      <color theme="4" tint="-0.249977111117893"/>
      <name val="Calibri"/>
      <family val="2"/>
      <scheme val="minor"/>
    </font>
  </fonts>
  <fills count="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79998168889431442"/>
        <bgColor theme="4" tint="0.79998168889431442"/>
      </patternFill>
    </fill>
  </fills>
  <borders count="5">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diagonal/>
    </border>
    <border>
      <left/>
      <right/>
      <top/>
      <bottom style="thin">
        <color theme="4"/>
      </bottom>
      <diagonal/>
    </border>
  </borders>
  <cellStyleXfs count="5">
    <xf numFmtId="0" fontId="0" fillId="0" borderId="0"/>
    <xf numFmtId="9" fontId="2" fillId="0" borderId="0" applyFont="0" applyFill="0" applyBorder="0" applyAlignment="0" applyProtection="0"/>
    <xf numFmtId="0" fontId="2" fillId="2" borderId="1" applyNumberFormat="0" applyFont="0" applyAlignment="0" applyProtection="0"/>
    <xf numFmtId="0" fontId="2" fillId="0" borderId="0"/>
    <xf numFmtId="0" fontId="2" fillId="3" borderId="0" applyNumberFormat="0" applyBorder="0" applyAlignment="0" applyProtection="0"/>
  </cellStyleXfs>
  <cellXfs count="60">
    <xf numFmtId="0" fontId="0" fillId="0" borderId="0" xfId="0"/>
    <xf numFmtId="0" fontId="0" fillId="0" borderId="0" xfId="0"/>
    <xf numFmtId="0" fontId="1" fillId="0" borderId="0" xfId="0" applyFont="1"/>
    <xf numFmtId="0" fontId="1" fillId="0" borderId="0" xfId="0" applyFont="1" applyAlignment="1">
      <alignment horizontal="center"/>
    </xf>
    <xf numFmtId="10" fontId="0" fillId="0" borderId="0" xfId="1" applyNumberFormat="1" applyFont="1" applyAlignment="1">
      <alignment horizontal="center"/>
    </xf>
    <xf numFmtId="2" fontId="0" fillId="0" borderId="0" xfId="1" applyNumberFormat="1" applyFont="1" applyAlignment="1">
      <alignment horizontal="center"/>
    </xf>
    <xf numFmtId="0" fontId="0" fillId="0" borderId="0" xfId="0" applyAlignment="1">
      <alignment vertical="center"/>
    </xf>
    <xf numFmtId="0" fontId="0" fillId="0" borderId="0" xfId="0" applyAlignment="1">
      <alignment vertical="center" wrapText="1"/>
    </xf>
    <xf numFmtId="164" fontId="0" fillId="0" borderId="0" xfId="0" applyNumberFormat="1" applyAlignment="1">
      <alignment horizontal="left" indent="3"/>
    </xf>
    <xf numFmtId="0" fontId="0" fillId="0" borderId="0" xfId="0" applyNumberFormat="1"/>
    <xf numFmtId="0" fontId="0" fillId="2" borderId="1" xfId="2" applyFont="1" applyAlignment="1" applyProtection="1">
      <alignment horizontal="center"/>
      <protection locked="0"/>
    </xf>
    <xf numFmtId="0" fontId="0" fillId="0" borderId="2" xfId="0" applyBorder="1"/>
    <xf numFmtId="0" fontId="0" fillId="0" borderId="0" xfId="0" applyBorder="1"/>
    <xf numFmtId="0" fontId="0" fillId="0" borderId="0" xfId="0" applyFont="1" applyBorder="1" applyAlignment="1"/>
    <xf numFmtId="0" fontId="8" fillId="0" borderId="2" xfId="0" applyFont="1" applyBorder="1"/>
    <xf numFmtId="0" fontId="9" fillId="0" borderId="2" xfId="0" applyFont="1" applyBorder="1"/>
    <xf numFmtId="0" fontId="10" fillId="0" borderId="0" xfId="0" applyFont="1"/>
    <xf numFmtId="0" fontId="0" fillId="0" borderId="2" xfId="0" applyBorder="1" applyAlignment="1"/>
    <xf numFmtId="0" fontId="0" fillId="0" borderId="0" xfId="0" applyAlignment="1">
      <alignment horizontal="right"/>
    </xf>
    <xf numFmtId="0" fontId="11" fillId="0" borderId="0" xfId="0" applyFont="1" applyAlignment="1">
      <alignment horizontal="center"/>
    </xf>
    <xf numFmtId="0" fontId="11" fillId="0" borderId="0" xfId="0" applyFont="1"/>
    <xf numFmtId="0" fontId="11" fillId="4" borderId="0" xfId="0" applyFont="1" applyFill="1" applyAlignment="1">
      <alignment horizontal="center"/>
    </xf>
    <xf numFmtId="0" fontId="11" fillId="4" borderId="0" xfId="0" applyFont="1" applyFill="1"/>
    <xf numFmtId="0" fontId="12" fillId="4" borderId="0" xfId="0" applyFont="1" applyFill="1"/>
    <xf numFmtId="0" fontId="11" fillId="4" borderId="4" xfId="0" applyFont="1" applyFill="1" applyBorder="1" applyAlignment="1">
      <alignment horizontal="center"/>
    </xf>
    <xf numFmtId="0" fontId="11" fillId="4" borderId="4" xfId="0" applyFont="1" applyFill="1" applyBorder="1"/>
    <xf numFmtId="0" fontId="11" fillId="0" borderId="3" xfId="0" applyFont="1" applyBorder="1" applyAlignment="1">
      <alignment horizontal="center"/>
    </xf>
    <xf numFmtId="0" fontId="1" fillId="0" borderId="0" xfId="0" applyFont="1" applyBorder="1"/>
    <xf numFmtId="0" fontId="0" fillId="0" borderId="0" xfId="0" applyBorder="1" applyAlignment="1">
      <alignment horizontal="right"/>
    </xf>
    <xf numFmtId="0" fontId="7" fillId="0" borderId="2" xfId="0" applyFont="1" applyBorder="1"/>
    <xf numFmtId="10" fontId="0" fillId="0" borderId="3" xfId="1" applyNumberFormat="1" applyFont="1" applyBorder="1" applyAlignment="1">
      <alignment horizontal="center"/>
    </xf>
    <xf numFmtId="2" fontId="0" fillId="0" borderId="3" xfId="1" applyNumberFormat="1" applyFont="1" applyBorder="1" applyAlignment="1">
      <alignment horizontal="center"/>
    </xf>
    <xf numFmtId="10" fontId="0" fillId="4" borderId="0" xfId="1" applyNumberFormat="1" applyFont="1" applyFill="1" applyAlignment="1">
      <alignment horizontal="center"/>
    </xf>
    <xf numFmtId="2" fontId="0" fillId="4" borderId="0" xfId="1" applyNumberFormat="1" applyFont="1" applyFill="1" applyAlignment="1">
      <alignment horizontal="center"/>
    </xf>
    <xf numFmtId="10" fontId="0" fillId="4" borderId="4" xfId="1" applyNumberFormat="1" applyFont="1" applyFill="1" applyBorder="1" applyAlignment="1">
      <alignment horizontal="center"/>
    </xf>
    <xf numFmtId="2" fontId="0" fillId="4" borderId="4" xfId="1" applyNumberFormat="1" applyFont="1" applyFill="1" applyBorder="1" applyAlignment="1">
      <alignment horizontal="center"/>
    </xf>
    <xf numFmtId="0" fontId="0" fillId="0" borderId="0" xfId="0" applyFont="1" applyAlignment="1">
      <alignment horizontal="center"/>
    </xf>
    <xf numFmtId="0" fontId="0" fillId="4" borderId="0" xfId="0" applyFont="1" applyFill="1" applyAlignment="1">
      <alignment horizontal="center"/>
    </xf>
    <xf numFmtId="0" fontId="0" fillId="4" borderId="4" xfId="0" applyFont="1" applyFill="1" applyBorder="1" applyAlignment="1">
      <alignment horizontal="center"/>
    </xf>
    <xf numFmtId="165" fontId="0" fillId="0" borderId="0" xfId="0" applyNumberFormat="1" applyFont="1" applyAlignment="1">
      <alignment horizontal="center"/>
    </xf>
    <xf numFmtId="165" fontId="1" fillId="4" borderId="0" xfId="0" applyNumberFormat="1" applyFont="1" applyFill="1" applyAlignment="1">
      <alignment horizontal="center"/>
    </xf>
    <xf numFmtId="165" fontId="1" fillId="0" borderId="0" xfId="0" applyNumberFormat="1" applyFont="1" applyAlignment="1">
      <alignment horizontal="center"/>
    </xf>
    <xf numFmtId="165" fontId="0" fillId="4" borderId="0" xfId="0" applyNumberFormat="1" applyFont="1" applyFill="1" applyAlignment="1">
      <alignment horizontal="center"/>
    </xf>
    <xf numFmtId="165" fontId="1" fillId="4" borderId="4" xfId="0" applyNumberFormat="1" applyFont="1" applyFill="1" applyBorder="1" applyAlignment="1">
      <alignment horizontal="center"/>
    </xf>
    <xf numFmtId="0" fontId="6" fillId="4" borderId="0" xfId="0" applyFont="1" applyFill="1" applyBorder="1" applyAlignment="1">
      <alignment horizontal="center"/>
    </xf>
    <xf numFmtId="0" fontId="5" fillId="4" borderId="2" xfId="0" applyFont="1" applyFill="1" applyBorder="1" applyAlignment="1">
      <alignment horizontal="center" wrapText="1"/>
    </xf>
    <xf numFmtId="0" fontId="5" fillId="4" borderId="0" xfId="0" applyFont="1" applyFill="1" applyBorder="1" applyAlignment="1">
      <alignment horizontal="center"/>
    </xf>
    <xf numFmtId="0" fontId="5" fillId="4" borderId="0" xfId="0" applyFont="1" applyFill="1" applyBorder="1" applyAlignment="1">
      <alignment horizontal="center" wrapText="1"/>
    </xf>
    <xf numFmtId="2" fontId="0" fillId="0" borderId="0" xfId="0" applyNumberFormat="1" applyBorder="1" applyAlignment="1">
      <alignment horizontal="center"/>
    </xf>
    <xf numFmtId="2" fontId="2" fillId="3" borderId="0" xfId="4" applyNumberFormat="1" applyBorder="1" applyAlignment="1">
      <alignment horizontal="center"/>
    </xf>
    <xf numFmtId="165" fontId="2" fillId="3" borderId="0" xfId="4" applyNumberFormat="1" applyAlignment="1">
      <alignment horizontal="center"/>
    </xf>
    <xf numFmtId="10" fontId="2" fillId="3" borderId="0" xfId="4" applyNumberFormat="1" applyAlignment="1">
      <alignment horizontal="center"/>
    </xf>
    <xf numFmtId="10" fontId="0" fillId="2" borderId="1" xfId="2" applyNumberFormat="1" applyFont="1" applyAlignment="1" applyProtection="1">
      <alignment horizontal="center"/>
      <protection locked="0"/>
    </xf>
    <xf numFmtId="0" fontId="0" fillId="0" borderId="0" xfId="0" applyProtection="1">
      <protection locked="0" hidden="1"/>
    </xf>
    <xf numFmtId="0" fontId="0" fillId="2" borderId="1" xfId="2" applyFont="1" applyAlignment="1" applyProtection="1">
      <alignment horizontal="center"/>
    </xf>
    <xf numFmtId="0" fontId="0" fillId="0" borderId="0" xfId="0"/>
    <xf numFmtId="0" fontId="0" fillId="0" borderId="0" xfId="0" applyBorder="1" applyAlignment="1">
      <alignment horizontal="right"/>
    </xf>
    <xf numFmtId="0" fontId="10" fillId="0" borderId="3" xfId="0" applyFont="1" applyBorder="1" applyAlignment="1">
      <alignment horizontal="right"/>
    </xf>
    <xf numFmtId="0" fontId="0" fillId="0" borderId="0" xfId="0" applyAlignment="1">
      <alignment horizontal="left" vertical="center" wrapText="1"/>
    </xf>
    <xf numFmtId="0" fontId="3" fillId="0" borderId="0" xfId="0" applyFont="1" applyAlignment="1">
      <alignment horizontal="right"/>
    </xf>
  </cellXfs>
  <cellStyles count="5">
    <cellStyle name="20% - Accent1" xfId="4" builtinId="30"/>
    <cellStyle name="Normal" xfId="0" builtinId="0"/>
    <cellStyle name="Normal 2" xfId="3"/>
    <cellStyle name="Note" xfId="2" builtinI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Soft</a:t>
            </a:r>
            <a:r>
              <a:rPr lang="en-US" baseline="0"/>
              <a:t> Start Harmonics</a:t>
            </a:r>
          </a:p>
          <a:p>
            <a:pPr>
              <a:defRPr/>
            </a:pPr>
            <a:r>
              <a:rPr lang="en-US" sz="1200" b="0" baseline="0"/>
              <a:t>(For Starters that use SCR Phase Angle Control)</a:t>
            </a:r>
          </a:p>
        </c:rich>
      </c:tx>
      <c:layout>
        <c:manualLayout>
          <c:xMode val="edge"/>
          <c:yMode val="edge"/>
          <c:x val="0.29832408732664906"/>
          <c:y val="1.0443861366923277E-2"/>
        </c:manualLayout>
      </c:layout>
      <c:overlay val="0"/>
      <c:spPr>
        <a:solidFill>
          <a:schemeClr val="bg1"/>
        </a:solidFill>
      </c:spPr>
    </c:title>
    <c:autoTitleDeleted val="0"/>
    <c:view3D>
      <c:rotX val="15"/>
      <c:rotY val="20"/>
      <c:rAngAx val="1"/>
    </c:view3D>
    <c:floor>
      <c:thickness val="0"/>
    </c:floor>
    <c:sideWall>
      <c:thickness val="0"/>
    </c:sideWall>
    <c:backWall>
      <c:thickness val="0"/>
    </c:backWall>
    <c:plotArea>
      <c:layout>
        <c:manualLayout>
          <c:layoutTarget val="inner"/>
          <c:xMode val="edge"/>
          <c:yMode val="edge"/>
          <c:x val="0.1272880190387724"/>
          <c:y val="0.11934110147059643"/>
          <c:w val="0.84852496318618609"/>
          <c:h val="0.73353951775136383"/>
        </c:manualLayout>
      </c:layout>
      <c:bar3DChart>
        <c:barDir val="col"/>
        <c:grouping val="clustered"/>
        <c:varyColors val="0"/>
        <c:ser>
          <c:idx val="0"/>
          <c:order val="0"/>
          <c:tx>
            <c:v>Current at Firing Angle (amps)</c:v>
          </c:tx>
          <c:invertIfNegative val="0"/>
          <c:cat>
            <c:numRef>
              <c:f>'Soft Start Harmonics'!$B$16:$B$40</c:f>
              <c:numCache>
                <c:formatCode>General</c:formatCode>
                <c:ptCount val="25"/>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17</c:v>
                </c:pt>
                <c:pt idx="15">
                  <c:v>19</c:v>
                </c:pt>
                <c:pt idx="16">
                  <c:v>21</c:v>
                </c:pt>
                <c:pt idx="17">
                  <c:v>23</c:v>
                </c:pt>
                <c:pt idx="18">
                  <c:v>25</c:v>
                </c:pt>
                <c:pt idx="19">
                  <c:v>27</c:v>
                </c:pt>
                <c:pt idx="20">
                  <c:v>29</c:v>
                </c:pt>
                <c:pt idx="21">
                  <c:v>31</c:v>
                </c:pt>
                <c:pt idx="22">
                  <c:v>33</c:v>
                </c:pt>
                <c:pt idx="23">
                  <c:v>35</c:v>
                </c:pt>
                <c:pt idx="24">
                  <c:v>37</c:v>
                </c:pt>
              </c:numCache>
            </c:numRef>
          </c:cat>
          <c:val>
            <c:numRef>
              <c:f>'Soft Start Harmonics'!$D$16:$D$40</c:f>
              <c:numCache>
                <c:formatCode>0.0</c:formatCode>
                <c:ptCount val="25"/>
                <c:pt idx="0">
                  <c:v>7.226</c:v>
                </c:pt>
                <c:pt idx="1">
                  <c:v>0</c:v>
                </c:pt>
                <c:pt idx="2">
                  <c:v>7.226</c:v>
                </c:pt>
                <c:pt idx="3">
                  <c:v>0</c:v>
                </c:pt>
                <c:pt idx="4">
                  <c:v>7.226</c:v>
                </c:pt>
                <c:pt idx="5">
                  <c:v>0</c:v>
                </c:pt>
                <c:pt idx="6">
                  <c:v>7.226</c:v>
                </c:pt>
                <c:pt idx="7">
                  <c:v>0</c:v>
                </c:pt>
                <c:pt idx="8">
                  <c:v>7.226</c:v>
                </c:pt>
                <c:pt idx="9">
                  <c:v>0</c:v>
                </c:pt>
                <c:pt idx="10">
                  <c:v>7.226</c:v>
                </c:pt>
                <c:pt idx="11">
                  <c:v>0</c:v>
                </c:pt>
                <c:pt idx="12">
                  <c:v>7.226</c:v>
                </c:pt>
                <c:pt idx="13">
                  <c:v>0</c:v>
                </c:pt>
                <c:pt idx="14">
                  <c:v>0</c:v>
                </c:pt>
                <c:pt idx="15">
                  <c:v>0</c:v>
                </c:pt>
                <c:pt idx="16">
                  <c:v>0</c:v>
                </c:pt>
                <c:pt idx="17">
                  <c:v>0</c:v>
                </c:pt>
                <c:pt idx="18">
                  <c:v>0</c:v>
                </c:pt>
                <c:pt idx="19">
                  <c:v>0</c:v>
                </c:pt>
                <c:pt idx="20">
                  <c:v>0</c:v>
                </c:pt>
                <c:pt idx="21">
                  <c:v>0</c:v>
                </c:pt>
                <c:pt idx="22">
                  <c:v>0</c:v>
                </c:pt>
                <c:pt idx="23">
                  <c:v>0</c:v>
                </c:pt>
                <c:pt idx="24">
                  <c:v>0</c:v>
                </c:pt>
              </c:numCache>
            </c:numRef>
          </c:val>
        </c:ser>
        <c:ser>
          <c:idx val="1"/>
          <c:order val="1"/>
          <c:tx>
            <c:v>Worst Case Current (amps)</c:v>
          </c:tx>
          <c:invertIfNegative val="0"/>
          <c:cat>
            <c:numRef>
              <c:f>'Soft Start Harmonics'!$B$16:$B$40</c:f>
              <c:numCache>
                <c:formatCode>General</c:formatCode>
                <c:ptCount val="25"/>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17</c:v>
                </c:pt>
                <c:pt idx="15">
                  <c:v>19</c:v>
                </c:pt>
                <c:pt idx="16">
                  <c:v>21</c:v>
                </c:pt>
                <c:pt idx="17">
                  <c:v>23</c:v>
                </c:pt>
                <c:pt idx="18">
                  <c:v>25</c:v>
                </c:pt>
                <c:pt idx="19">
                  <c:v>27</c:v>
                </c:pt>
                <c:pt idx="20">
                  <c:v>29</c:v>
                </c:pt>
                <c:pt idx="21">
                  <c:v>31</c:v>
                </c:pt>
                <c:pt idx="22">
                  <c:v>33</c:v>
                </c:pt>
                <c:pt idx="23">
                  <c:v>35</c:v>
                </c:pt>
                <c:pt idx="24">
                  <c:v>37</c:v>
                </c:pt>
              </c:numCache>
            </c:numRef>
          </c:cat>
          <c:val>
            <c:numRef>
              <c:f>'Soft Start Harmonics'!$J$16:$J$40</c:f>
              <c:numCache>
                <c:formatCode>0.00</c:formatCode>
                <c:ptCount val="25"/>
                <c:pt idx="0">
                  <c:v>0</c:v>
                </c:pt>
                <c:pt idx="1">
                  <c:v>0</c:v>
                </c:pt>
                <c:pt idx="2">
                  <c:v>0</c:v>
                </c:pt>
                <c:pt idx="3">
                  <c:v>182.45650000000001</c:v>
                </c:pt>
                <c:pt idx="4">
                  <c:v>0</c:v>
                </c:pt>
                <c:pt idx="5">
                  <c:v>93.576700000000002</c:v>
                </c:pt>
                <c:pt idx="6">
                  <c:v>0</c:v>
                </c:pt>
                <c:pt idx="7">
                  <c:v>0</c:v>
                </c:pt>
                <c:pt idx="8">
                  <c:v>0</c:v>
                </c:pt>
                <c:pt idx="9">
                  <c:v>37.936500000000002</c:v>
                </c:pt>
                <c:pt idx="10">
                  <c:v>0</c:v>
                </c:pt>
                <c:pt idx="11">
                  <c:v>27.0975</c:v>
                </c:pt>
                <c:pt idx="12">
                  <c:v>0</c:v>
                </c:pt>
                <c:pt idx="13">
                  <c:v>0</c:v>
                </c:pt>
                <c:pt idx="14">
                  <c:v>15.897200000000002</c:v>
                </c:pt>
                <c:pt idx="15">
                  <c:v>12.6455</c:v>
                </c:pt>
                <c:pt idx="16">
                  <c:v>0</c:v>
                </c:pt>
                <c:pt idx="17">
                  <c:v>8.6711999999999989</c:v>
                </c:pt>
                <c:pt idx="18">
                  <c:v>7.226</c:v>
                </c:pt>
                <c:pt idx="19">
                  <c:v>0</c:v>
                </c:pt>
                <c:pt idx="20">
                  <c:v>5.4195000000000002</c:v>
                </c:pt>
                <c:pt idx="21">
                  <c:v>4.6968999999999994</c:v>
                </c:pt>
                <c:pt idx="22">
                  <c:v>0</c:v>
                </c:pt>
                <c:pt idx="23">
                  <c:v>3.613</c:v>
                </c:pt>
                <c:pt idx="24">
                  <c:v>3.2517</c:v>
                </c:pt>
              </c:numCache>
            </c:numRef>
          </c:val>
        </c:ser>
        <c:dLbls>
          <c:showLegendKey val="0"/>
          <c:showVal val="0"/>
          <c:showCatName val="0"/>
          <c:showSerName val="0"/>
          <c:showPercent val="0"/>
          <c:showBubbleSize val="0"/>
        </c:dLbls>
        <c:gapWidth val="150"/>
        <c:shape val="box"/>
        <c:axId val="348468352"/>
        <c:axId val="348470272"/>
        <c:axId val="0"/>
      </c:bar3DChart>
      <c:catAx>
        <c:axId val="348468352"/>
        <c:scaling>
          <c:orientation val="minMax"/>
        </c:scaling>
        <c:delete val="0"/>
        <c:axPos val="b"/>
        <c:title>
          <c:tx>
            <c:rich>
              <a:bodyPr/>
              <a:lstStyle/>
              <a:p>
                <a:pPr>
                  <a:defRPr sz="1400" baseline="0"/>
                </a:pPr>
                <a:r>
                  <a:rPr lang="en-US" sz="1400" baseline="0"/>
                  <a:t>Harmonic # </a:t>
                </a:r>
              </a:p>
            </c:rich>
          </c:tx>
          <c:overlay val="0"/>
        </c:title>
        <c:numFmt formatCode="General" sourceLinked="1"/>
        <c:majorTickMark val="out"/>
        <c:minorTickMark val="none"/>
        <c:tickLblPos val="nextTo"/>
        <c:txPr>
          <a:bodyPr/>
          <a:lstStyle/>
          <a:p>
            <a:pPr>
              <a:defRPr sz="1200" baseline="0"/>
            </a:pPr>
            <a:endParaRPr lang="en-US"/>
          </a:p>
        </c:txPr>
        <c:crossAx val="348470272"/>
        <c:crosses val="autoZero"/>
        <c:auto val="1"/>
        <c:lblAlgn val="ctr"/>
        <c:lblOffset val="100"/>
        <c:noMultiLvlLbl val="0"/>
      </c:catAx>
      <c:valAx>
        <c:axId val="348470272"/>
        <c:scaling>
          <c:orientation val="minMax"/>
        </c:scaling>
        <c:delete val="0"/>
        <c:axPos val="l"/>
        <c:majorGridlines/>
        <c:title>
          <c:tx>
            <c:rich>
              <a:bodyPr rot="-5400000" vert="horz"/>
              <a:lstStyle/>
              <a:p>
                <a:pPr>
                  <a:defRPr sz="1400" baseline="0"/>
                </a:pPr>
                <a:r>
                  <a:rPr lang="en-US" sz="1400" baseline="0"/>
                  <a:t>Current (amps)</a:t>
                </a:r>
              </a:p>
            </c:rich>
          </c:tx>
          <c:overlay val="0"/>
        </c:title>
        <c:numFmt formatCode="0.0" sourceLinked="1"/>
        <c:majorTickMark val="out"/>
        <c:minorTickMark val="none"/>
        <c:tickLblPos val="nextTo"/>
        <c:txPr>
          <a:bodyPr/>
          <a:lstStyle/>
          <a:p>
            <a:pPr>
              <a:defRPr sz="1200" baseline="0"/>
            </a:pPr>
            <a:endParaRPr lang="en-US"/>
          </a:p>
        </c:txPr>
        <c:crossAx val="348468352"/>
        <c:crosses val="autoZero"/>
        <c:crossBetween val="between"/>
      </c:valAx>
    </c:plotArea>
    <c:legend>
      <c:legendPos val="r"/>
      <c:layout>
        <c:manualLayout>
          <c:xMode val="edge"/>
          <c:yMode val="edge"/>
          <c:x val="0.54826840060630277"/>
          <c:y val="0.16359897687948241"/>
          <c:w val="0.42098167770180989"/>
          <c:h val="0.14062535176733482"/>
        </c:manualLayout>
      </c:layout>
      <c:overlay val="0"/>
      <c:spPr>
        <a:solidFill>
          <a:schemeClr val="bg1"/>
        </a:solidFill>
      </c:spPr>
      <c:txPr>
        <a:bodyPr/>
        <a:lstStyle/>
        <a:p>
          <a:pPr>
            <a:defRPr sz="1400" baseline="0"/>
          </a:pPr>
          <a:endParaRPr lang="en-US"/>
        </a:p>
      </c:txPr>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Scroll" dx="16" fmlaLink="$L$13" horiz="1" inc="10" max="1570" page="10" val="0"/>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tmp"/><Relationship Id="rId2" Type="http://schemas.openxmlformats.org/officeDocument/2006/relationships/image" Target="../media/image4.tmp"/><Relationship Id="rId1" Type="http://schemas.openxmlformats.org/officeDocument/2006/relationships/image" Target="../media/image3.tmp"/><Relationship Id="rId4" Type="http://schemas.openxmlformats.org/officeDocument/2006/relationships/image" Target="../media/image6.tmp"/></Relationships>
</file>

<file path=xl/drawings/_rels/drawing3.xml.rels><?xml version="1.0" encoding="UTF-8" standalone="yes"?>
<Relationships xmlns="http://schemas.openxmlformats.org/package/2006/relationships"><Relationship Id="rId3" Type="http://schemas.openxmlformats.org/officeDocument/2006/relationships/image" Target="../media/image9.tmp"/><Relationship Id="rId2" Type="http://schemas.openxmlformats.org/officeDocument/2006/relationships/image" Target="../media/image8.tmp"/><Relationship Id="rId1" Type="http://schemas.openxmlformats.org/officeDocument/2006/relationships/image" Target="../media/image7.tmp"/><Relationship Id="rId6" Type="http://schemas.openxmlformats.org/officeDocument/2006/relationships/image" Target="../media/image12.tmp"/><Relationship Id="rId5" Type="http://schemas.openxmlformats.org/officeDocument/2006/relationships/image" Target="../media/image11.tmp"/><Relationship Id="rId4" Type="http://schemas.openxmlformats.org/officeDocument/2006/relationships/image" Target="../media/image10.tmp"/></Relationships>
</file>

<file path=xl/drawings/drawing1.xml><?xml version="1.0" encoding="utf-8"?>
<xdr:wsDr xmlns:xdr="http://schemas.openxmlformats.org/drawingml/2006/spreadsheetDrawing" xmlns:a="http://schemas.openxmlformats.org/drawingml/2006/main">
  <xdr:twoCellAnchor editAs="oneCell">
    <xdr:from>
      <xdr:col>10</xdr:col>
      <xdr:colOff>400051</xdr:colOff>
      <xdr:row>0</xdr:row>
      <xdr:rowOff>116054</xdr:rowOff>
    </xdr:from>
    <xdr:to>
      <xdr:col>13</xdr:col>
      <xdr:colOff>446925</xdr:colOff>
      <xdr:row>2</xdr:row>
      <xdr:rowOff>540562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3701" y="116054"/>
          <a:ext cx="1875674" cy="805508"/>
        </a:xfrm>
        <a:prstGeom prst="rect">
          <a:avLst/>
        </a:prstGeom>
      </xdr:spPr>
    </xdr:pic>
    <xdr:clientData/>
  </xdr:twoCellAnchor>
  <xdr:twoCellAnchor editAs="oneCell">
    <xdr:from>
      <xdr:col>10</xdr:col>
      <xdr:colOff>92374</xdr:colOff>
      <xdr:row>10</xdr:row>
      <xdr:rowOff>22860</xdr:rowOff>
    </xdr:from>
    <xdr:to>
      <xdr:col>13</xdr:col>
      <xdr:colOff>257473</xdr:colOff>
      <xdr:row>15</xdr:row>
      <xdr:rowOff>76200</xdr:rowOff>
    </xdr:to>
    <xdr:pic>
      <xdr:nvPicPr>
        <xdr:cNvPr id="5" name="Picture 4" descr="Screen Clippi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45574" y="2461260"/>
          <a:ext cx="1993899" cy="1196340"/>
        </a:xfrm>
        <a:prstGeom prst="rect">
          <a:avLst/>
        </a:prstGeom>
      </xdr:spPr>
    </xdr:pic>
    <xdr:clientData/>
  </xdr:twoCellAnchor>
  <xdr:twoCellAnchor>
    <xdr:from>
      <xdr:col>0</xdr:col>
      <xdr:colOff>190499</xdr:colOff>
      <xdr:row>50</xdr:row>
      <xdr:rowOff>66674</xdr:rowOff>
    </xdr:from>
    <xdr:to>
      <xdr:col>13</xdr:col>
      <xdr:colOff>504825</xdr:colOff>
      <xdr:row>69</xdr:row>
      <xdr:rowOff>95250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9</xdr:col>
          <xdr:colOff>19050</xdr:colOff>
          <xdr:row>7</xdr:row>
          <xdr:rowOff>180975</xdr:rowOff>
        </xdr:from>
        <xdr:to>
          <xdr:col>10</xdr:col>
          <xdr:colOff>9525</xdr:colOff>
          <xdr:row>9</xdr:row>
          <xdr:rowOff>19050</xdr:rowOff>
        </xdr:to>
        <xdr:sp macro="" textlink="">
          <xdr:nvSpPr>
            <xdr:cNvPr id="1027" name="Scroll Bar 3" hidden="1">
              <a:extLst>
                <a:ext uri="{63B3BB69-23CF-44E3-9099-C40C66FF867C}">
                  <a14:compatExt spid="_x0000_s1027"/>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344140</xdr:colOff>
      <xdr:row>109</xdr:row>
      <xdr:rowOff>76999</xdr:rowOff>
    </xdr:to>
    <xdr:grpSp>
      <xdr:nvGrpSpPr>
        <xdr:cNvPr id="6" name="Group 5"/>
        <xdr:cNvGrpSpPr/>
      </xdr:nvGrpSpPr>
      <xdr:grpSpPr>
        <a:xfrm>
          <a:off x="0" y="0"/>
          <a:ext cx="8924923" cy="20841499"/>
          <a:chOff x="0" y="0"/>
          <a:chExt cx="8924923" cy="20841499"/>
        </a:xfrm>
      </xdr:grpSpPr>
      <xdr:pic>
        <xdr:nvPicPr>
          <xdr:cNvPr id="2" name="Picture 1"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924923" cy="5715798"/>
          </a:xfrm>
          <a:prstGeom prst="rect">
            <a:avLst/>
          </a:prstGeom>
        </xdr:spPr>
      </xdr:pic>
      <xdr:pic>
        <xdr:nvPicPr>
          <xdr:cNvPr id="3" name="Picture 2" descr="Screen Clippi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 y="5715000"/>
            <a:ext cx="8848712" cy="4372586"/>
          </a:xfrm>
          <a:prstGeom prst="rect">
            <a:avLst/>
          </a:prstGeom>
        </xdr:spPr>
      </xdr:pic>
      <xdr:pic>
        <xdr:nvPicPr>
          <xdr:cNvPr id="4" name="Picture 3" descr="Screen Clippin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 y="10029825"/>
            <a:ext cx="8867765" cy="5115639"/>
          </a:xfrm>
          <a:prstGeom prst="rect">
            <a:avLst/>
          </a:prstGeom>
        </xdr:spPr>
      </xdr:pic>
      <xdr:pic>
        <xdr:nvPicPr>
          <xdr:cNvPr id="5" name="Picture 4" descr="Screen Clippin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 y="15116175"/>
            <a:ext cx="8896344" cy="572532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200904</xdr:colOff>
      <xdr:row>32</xdr:row>
      <xdr:rowOff>181852</xdr:rowOff>
    </xdr:to>
    <xdr:pic>
      <xdr:nvPicPr>
        <xdr:cNvPr id="2" name="Picture 1"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96904" cy="6277852"/>
        </a:xfrm>
        <a:prstGeom prst="rect">
          <a:avLst/>
        </a:prstGeom>
      </xdr:spPr>
    </xdr:pic>
    <xdr:clientData/>
  </xdr:twoCellAnchor>
  <xdr:twoCellAnchor editAs="oneCell">
    <xdr:from>
      <xdr:col>10</xdr:col>
      <xdr:colOff>180975</xdr:colOff>
      <xdr:row>0</xdr:row>
      <xdr:rowOff>0</xdr:rowOff>
    </xdr:from>
    <xdr:to>
      <xdr:col>19</xdr:col>
      <xdr:colOff>553268</xdr:colOff>
      <xdr:row>41</xdr:row>
      <xdr:rowOff>172565</xdr:rowOff>
    </xdr:to>
    <xdr:pic>
      <xdr:nvPicPr>
        <xdr:cNvPr id="3" name="Picture 2" descr="Screen Clippi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76975" y="0"/>
          <a:ext cx="5858693" cy="7983065"/>
        </a:xfrm>
        <a:prstGeom prst="rect">
          <a:avLst/>
        </a:prstGeom>
      </xdr:spPr>
    </xdr:pic>
    <xdr:clientData/>
  </xdr:twoCellAnchor>
  <xdr:twoCellAnchor editAs="oneCell">
    <xdr:from>
      <xdr:col>19</xdr:col>
      <xdr:colOff>514350</xdr:colOff>
      <xdr:row>0</xdr:row>
      <xdr:rowOff>180975</xdr:rowOff>
    </xdr:from>
    <xdr:to>
      <xdr:col>29</xdr:col>
      <xdr:colOff>372306</xdr:colOff>
      <xdr:row>38</xdr:row>
      <xdr:rowOff>29565</xdr:rowOff>
    </xdr:to>
    <xdr:pic>
      <xdr:nvPicPr>
        <xdr:cNvPr id="4" name="Picture 3" descr="Screen Clippin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96750" y="180975"/>
          <a:ext cx="5953956" cy="7087590"/>
        </a:xfrm>
        <a:prstGeom prst="rect">
          <a:avLst/>
        </a:prstGeom>
      </xdr:spPr>
    </xdr:pic>
    <xdr:clientData/>
  </xdr:twoCellAnchor>
  <xdr:twoCellAnchor editAs="oneCell">
    <xdr:from>
      <xdr:col>29</xdr:col>
      <xdr:colOff>409575</xdr:colOff>
      <xdr:row>0</xdr:row>
      <xdr:rowOff>0</xdr:rowOff>
    </xdr:from>
    <xdr:to>
      <xdr:col>39</xdr:col>
      <xdr:colOff>172268</xdr:colOff>
      <xdr:row>43</xdr:row>
      <xdr:rowOff>115460</xdr:rowOff>
    </xdr:to>
    <xdr:pic>
      <xdr:nvPicPr>
        <xdr:cNvPr id="5" name="Picture 4" descr="Screen Clippin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087975" y="0"/>
          <a:ext cx="5858693" cy="8306960"/>
        </a:xfrm>
        <a:prstGeom prst="rect">
          <a:avLst/>
        </a:prstGeom>
      </xdr:spPr>
    </xdr:pic>
    <xdr:clientData/>
  </xdr:twoCellAnchor>
  <xdr:twoCellAnchor editAs="oneCell">
    <xdr:from>
      <xdr:col>38</xdr:col>
      <xdr:colOff>600075</xdr:colOff>
      <xdr:row>0</xdr:row>
      <xdr:rowOff>0</xdr:rowOff>
    </xdr:from>
    <xdr:to>
      <xdr:col>48</xdr:col>
      <xdr:colOff>419926</xdr:colOff>
      <xdr:row>41</xdr:row>
      <xdr:rowOff>124933</xdr:rowOff>
    </xdr:to>
    <xdr:pic>
      <xdr:nvPicPr>
        <xdr:cNvPr id="6" name="Picture 5" descr="Screen Clipping"/>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764875" y="0"/>
          <a:ext cx="5915851" cy="7935433"/>
        </a:xfrm>
        <a:prstGeom prst="rect">
          <a:avLst/>
        </a:prstGeom>
      </xdr:spPr>
    </xdr:pic>
    <xdr:clientData/>
  </xdr:twoCellAnchor>
  <xdr:twoCellAnchor editAs="oneCell">
    <xdr:from>
      <xdr:col>48</xdr:col>
      <xdr:colOff>409575</xdr:colOff>
      <xdr:row>0</xdr:row>
      <xdr:rowOff>0</xdr:rowOff>
    </xdr:from>
    <xdr:to>
      <xdr:col>58</xdr:col>
      <xdr:colOff>29373</xdr:colOff>
      <xdr:row>35</xdr:row>
      <xdr:rowOff>153352</xdr:rowOff>
    </xdr:to>
    <xdr:pic>
      <xdr:nvPicPr>
        <xdr:cNvPr id="7" name="Picture 6" descr="Screen Clipping"/>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9670375" y="0"/>
          <a:ext cx="5715798" cy="68208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porate%20Files/Literature/Tool%20Box/Solid%20State%20Reduced%20Voltage%20Soft%20Start%20Harmonic%20Curr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oft Start Harmonics"/>
      <sheetName val="Background Information"/>
      <sheetName val="_SSC"/>
      <sheetName val="_Options"/>
      <sheetName val="Sheet1"/>
    </sheetNames>
    <sheetDataSet>
      <sheetData sheetId="0"/>
      <sheetData sheetId="1"/>
      <sheetData sheetId="2"/>
      <sheetData sheetId="3"/>
      <sheetData sheetId="4">
        <row r="1">
          <cell r="C1" t="str">
            <v>Ungrounded</v>
          </cell>
        </row>
        <row r="2">
          <cell r="C2" t="str">
            <v>Grounded</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3:U50"/>
  <sheetViews>
    <sheetView tabSelected="1" zoomScaleNormal="100" workbookViewId="0">
      <selection activeCell="H7" sqref="H7"/>
    </sheetView>
  </sheetViews>
  <sheetFormatPr defaultRowHeight="15" x14ac:dyDescent="0.25"/>
  <cols>
    <col min="1" max="1" width="2.85546875" style="1" customWidth="1"/>
    <col min="2" max="2" width="13.28515625" style="1" customWidth="1"/>
    <col min="3" max="3" width="2" style="1" customWidth="1"/>
    <col min="4" max="4" width="15.5703125" style="1" customWidth="1"/>
    <col min="5" max="5" width="2.28515625" style="1" customWidth="1"/>
    <col min="6" max="6" width="21.140625" style="1" customWidth="1"/>
    <col min="7" max="7" width="2.42578125" style="1" customWidth="1"/>
    <col min="8" max="8" width="16.42578125" style="1" customWidth="1"/>
    <col min="9" max="9" width="1.85546875" style="1" customWidth="1"/>
    <col min="10" max="10" width="20.42578125" style="1" customWidth="1"/>
    <col min="11" max="12" width="9.140625" style="1" customWidth="1"/>
    <col min="13" max="14" width="9.140625" style="1"/>
    <col min="15" max="15" width="3" style="1" customWidth="1"/>
    <col min="16" max="16384" width="9.140625" style="1"/>
  </cols>
  <sheetData>
    <row r="3" spans="2:15" ht="45" customHeight="1" x14ac:dyDescent="0.5">
      <c r="B3" s="14" t="s">
        <v>15</v>
      </c>
      <c r="C3" s="15"/>
      <c r="D3" s="15"/>
      <c r="E3" s="15"/>
      <c r="F3" s="15"/>
      <c r="G3" s="11"/>
      <c r="H3" s="17"/>
      <c r="I3" s="17"/>
      <c r="J3" s="17"/>
      <c r="K3" s="17"/>
      <c r="L3" s="17"/>
      <c r="M3" s="17"/>
      <c r="N3" s="17"/>
      <c r="O3" s="12"/>
    </row>
    <row r="4" spans="2:15" ht="18.75" x14ac:dyDescent="0.3">
      <c r="B4" s="16" t="s">
        <v>16</v>
      </c>
      <c r="G4" s="57" t="s">
        <v>17</v>
      </c>
      <c r="H4" s="57"/>
      <c r="I4" s="57"/>
      <c r="J4" s="57"/>
      <c r="K4" s="57"/>
      <c r="L4" s="57"/>
      <c r="M4" s="57"/>
      <c r="N4" s="57"/>
      <c r="O4" s="13"/>
    </row>
    <row r="6" spans="2:15" ht="23.25" x14ac:dyDescent="0.35">
      <c r="B6" s="29" t="s">
        <v>18</v>
      </c>
      <c r="C6" s="11"/>
      <c r="D6" s="11"/>
      <c r="E6" s="11"/>
      <c r="F6" s="11"/>
      <c r="G6" s="11"/>
      <c r="H6" s="11"/>
      <c r="I6" s="11"/>
      <c r="J6" s="11"/>
    </row>
    <row r="7" spans="2:15" x14ac:dyDescent="0.25">
      <c r="F7" s="18" t="s">
        <v>26</v>
      </c>
      <c r="H7" s="10">
        <v>656</v>
      </c>
      <c r="J7" s="1" t="s">
        <v>0</v>
      </c>
    </row>
    <row r="8" spans="2:15" x14ac:dyDescent="0.25">
      <c r="F8" s="18" t="s">
        <v>25</v>
      </c>
      <c r="H8" s="10">
        <v>3613</v>
      </c>
      <c r="J8" s="1" t="s">
        <v>0</v>
      </c>
    </row>
    <row r="9" spans="2:15" x14ac:dyDescent="0.25">
      <c r="C9" s="2"/>
      <c r="F9" s="18" t="s">
        <v>24</v>
      </c>
      <c r="H9" s="54">
        <f>L13/1000</f>
        <v>0</v>
      </c>
      <c r="J9" s="2" t="s">
        <v>3</v>
      </c>
    </row>
    <row r="10" spans="2:15" x14ac:dyDescent="0.25">
      <c r="C10" s="2"/>
      <c r="F10" s="18" t="s">
        <v>23</v>
      </c>
      <c r="H10" s="10" t="s">
        <v>11</v>
      </c>
      <c r="J10" s="2" t="s">
        <v>14</v>
      </c>
    </row>
    <row r="11" spans="2:15" x14ac:dyDescent="0.25">
      <c r="B11" s="2"/>
      <c r="C11" s="2"/>
      <c r="F11" s="18" t="s">
        <v>22</v>
      </c>
      <c r="H11" s="52">
        <v>2E-3</v>
      </c>
      <c r="J11" s="2" t="s">
        <v>20</v>
      </c>
    </row>
    <row r="12" spans="2:15" x14ac:dyDescent="0.25">
      <c r="B12" s="27"/>
      <c r="C12" s="27"/>
      <c r="D12" s="12"/>
      <c r="E12" s="12"/>
      <c r="F12" s="56" t="str">
        <f>"Per Unit Starting Current  at Firing Angle of "&amp;ROUND(((H9*57.29)+90),2)&amp;" Degrees"</f>
        <v>Per Unit Starting Current  at Firing Angle of 90 Degrees</v>
      </c>
      <c r="G12" s="12"/>
      <c r="H12" s="49">
        <f>D15/H7</f>
        <v>5.5076219512195124</v>
      </c>
      <c r="I12" s="12"/>
      <c r="J12" s="27" t="s">
        <v>27</v>
      </c>
    </row>
    <row r="13" spans="2:15" x14ac:dyDescent="0.25">
      <c r="B13" s="27"/>
      <c r="C13" s="27"/>
      <c r="D13" s="12"/>
      <c r="E13" s="12"/>
      <c r="F13" s="28"/>
      <c r="G13" s="12"/>
      <c r="H13" s="48"/>
      <c r="I13" s="12"/>
      <c r="J13" s="27"/>
      <c r="L13" s="53">
        <v>0</v>
      </c>
    </row>
    <row r="14" spans="2:15" ht="30" x14ac:dyDescent="0.25">
      <c r="B14" s="44" t="s">
        <v>2</v>
      </c>
      <c r="C14" s="44"/>
      <c r="D14" s="45" t="s">
        <v>5</v>
      </c>
      <c r="E14" s="46"/>
      <c r="F14" s="47" t="s">
        <v>4</v>
      </c>
      <c r="G14" s="46"/>
      <c r="H14" s="47" t="s">
        <v>6</v>
      </c>
      <c r="I14" s="46"/>
      <c r="J14" s="47" t="s">
        <v>29</v>
      </c>
    </row>
    <row r="15" spans="2:15" x14ac:dyDescent="0.25">
      <c r="B15" s="26">
        <v>1</v>
      </c>
      <c r="C15" s="20"/>
      <c r="D15" s="39">
        <f>ABS(H8*(1-((2*H9)/PI())-((SIN(2*H9))/PI())))</f>
        <v>3613</v>
      </c>
      <c r="E15" s="36"/>
      <c r="F15" s="30">
        <f t="shared" ref="F15:F40" si="0">D15/$D$15</f>
        <v>1</v>
      </c>
      <c r="G15" s="36"/>
      <c r="H15" s="30">
        <v>1</v>
      </c>
      <c r="I15" s="36"/>
      <c r="J15" s="31">
        <f t="shared" ref="J15:J40" si="1">H15*$H$8</f>
        <v>3613</v>
      </c>
      <c r="K15" s="1" t="s">
        <v>3</v>
      </c>
    </row>
    <row r="16" spans="2:15" x14ac:dyDescent="0.25">
      <c r="B16" s="21">
        <v>2</v>
      </c>
      <c r="C16" s="22"/>
      <c r="D16" s="40">
        <f>H11*D15</f>
        <v>7.226</v>
      </c>
      <c r="E16" s="37"/>
      <c r="F16" s="32">
        <f t="shared" si="0"/>
        <v>2E-3</v>
      </c>
      <c r="G16" s="37"/>
      <c r="H16" s="32">
        <v>0</v>
      </c>
      <c r="I16" s="37"/>
      <c r="J16" s="33">
        <f t="shared" si="1"/>
        <v>0</v>
      </c>
      <c r="K16" s="1" t="s">
        <v>3</v>
      </c>
    </row>
    <row r="17" spans="2:11" x14ac:dyDescent="0.25">
      <c r="B17" s="19">
        <v>3</v>
      </c>
      <c r="C17" s="20"/>
      <c r="D17" s="41">
        <f>IF($H$10="Grounded",ABS($H$8*(4/PI())*((SIN($H$9)*COS(B17*$H$9)-B17*COS($H$9)*SIN(B17*$H$9))/(B17*((B17^2)-1)))),0)</f>
        <v>0</v>
      </c>
      <c r="E17" s="36"/>
      <c r="F17" s="4">
        <f t="shared" si="0"/>
        <v>0</v>
      </c>
      <c r="G17" s="36"/>
      <c r="H17" s="4">
        <f>IF(H10="Ungrounded",0,13.78%)</f>
        <v>0</v>
      </c>
      <c r="I17" s="36"/>
      <c r="J17" s="5">
        <f t="shared" si="1"/>
        <v>0</v>
      </c>
    </row>
    <row r="18" spans="2:11" x14ac:dyDescent="0.25">
      <c r="B18" s="21">
        <v>4</v>
      </c>
      <c r="C18" s="22"/>
      <c r="D18" s="40">
        <f>H11*D15</f>
        <v>7.226</v>
      </c>
      <c r="E18" s="37"/>
      <c r="F18" s="32">
        <f t="shared" si="0"/>
        <v>2E-3</v>
      </c>
      <c r="G18" s="37"/>
      <c r="H18" s="32">
        <v>0</v>
      </c>
      <c r="I18" s="37"/>
      <c r="J18" s="33">
        <f t="shared" si="1"/>
        <v>0</v>
      </c>
    </row>
    <row r="19" spans="2:11" x14ac:dyDescent="0.25">
      <c r="B19" s="19">
        <v>5</v>
      </c>
      <c r="C19" s="20"/>
      <c r="D19" s="41">
        <f>ABS($H$8*(4/PI())*((SIN($H$9)*COS(B19*$H$9)-B19*COS($H$9)*SIN(B19*$H$9))/(B19*((B19^2)-1))))</f>
        <v>0</v>
      </c>
      <c r="E19" s="36"/>
      <c r="F19" s="4">
        <f t="shared" si="0"/>
        <v>0</v>
      </c>
      <c r="G19" s="36"/>
      <c r="H19" s="4">
        <v>5.0500000000000003E-2</v>
      </c>
      <c r="I19" s="36"/>
      <c r="J19" s="5">
        <f t="shared" si="1"/>
        <v>182.45650000000001</v>
      </c>
    </row>
    <row r="20" spans="2:11" x14ac:dyDescent="0.25">
      <c r="B20" s="21">
        <v>6</v>
      </c>
      <c r="C20" s="22"/>
      <c r="D20" s="40">
        <f>H11*D15</f>
        <v>7.226</v>
      </c>
      <c r="E20" s="37"/>
      <c r="F20" s="32">
        <f t="shared" si="0"/>
        <v>2E-3</v>
      </c>
      <c r="G20" s="37"/>
      <c r="H20" s="32">
        <v>0</v>
      </c>
      <c r="I20" s="37"/>
      <c r="J20" s="33">
        <f t="shared" si="1"/>
        <v>0</v>
      </c>
    </row>
    <row r="21" spans="2:11" x14ac:dyDescent="0.25">
      <c r="B21" s="19">
        <v>7</v>
      </c>
      <c r="C21" s="20"/>
      <c r="D21" s="41">
        <f>ABS($H$8*(4/PI())*((SIN($H$9)*COS(B21*$H$9)-B21*COS($H$9)*SIN(B21*$H$9))/(B21*((B21^2)-1))))</f>
        <v>0</v>
      </c>
      <c r="E21" s="36"/>
      <c r="F21" s="4">
        <f t="shared" si="0"/>
        <v>0</v>
      </c>
      <c r="G21" s="36"/>
      <c r="H21" s="4">
        <v>2.5899999999999999E-2</v>
      </c>
      <c r="I21" s="36"/>
      <c r="J21" s="5">
        <f t="shared" si="1"/>
        <v>93.576700000000002</v>
      </c>
    </row>
    <row r="22" spans="2:11" x14ac:dyDescent="0.25">
      <c r="B22" s="21">
        <v>8</v>
      </c>
      <c r="C22" s="22"/>
      <c r="D22" s="40">
        <f>H11*D15</f>
        <v>7.226</v>
      </c>
      <c r="E22" s="37"/>
      <c r="F22" s="32">
        <f t="shared" si="0"/>
        <v>2E-3</v>
      </c>
      <c r="G22" s="37"/>
      <c r="H22" s="32">
        <v>0</v>
      </c>
      <c r="I22" s="37"/>
      <c r="J22" s="33">
        <f t="shared" si="1"/>
        <v>0</v>
      </c>
      <c r="K22" s="1" t="s">
        <v>3</v>
      </c>
    </row>
    <row r="23" spans="2:11" x14ac:dyDescent="0.25">
      <c r="B23" s="19">
        <v>9</v>
      </c>
      <c r="C23" s="20"/>
      <c r="D23" s="41">
        <f>IF($H$10="Grounded",ABS($H$8*(4/PI())*((SIN($H$9)*COS(B23*$H$9)-B23*COS($H$9)*SIN(B23*$H$9))/(B23*((B23^2)-1)))),0)</f>
        <v>0</v>
      </c>
      <c r="E23" s="36"/>
      <c r="F23" s="4">
        <f t="shared" si="0"/>
        <v>0</v>
      </c>
      <c r="G23" s="36"/>
      <c r="H23" s="4">
        <f>IF(H10="Ungrounded",0,1.57%)</f>
        <v>0</v>
      </c>
      <c r="I23" s="36"/>
      <c r="J23" s="5">
        <f t="shared" si="1"/>
        <v>0</v>
      </c>
    </row>
    <row r="24" spans="2:11" x14ac:dyDescent="0.25">
      <c r="B24" s="21">
        <v>10</v>
      </c>
      <c r="C24" s="22"/>
      <c r="D24" s="40">
        <f>H11*D15</f>
        <v>7.226</v>
      </c>
      <c r="E24" s="37"/>
      <c r="F24" s="32">
        <f t="shared" si="0"/>
        <v>2E-3</v>
      </c>
      <c r="G24" s="37"/>
      <c r="H24" s="32">
        <v>0</v>
      </c>
      <c r="I24" s="37"/>
      <c r="J24" s="33">
        <f t="shared" si="1"/>
        <v>0</v>
      </c>
    </row>
    <row r="25" spans="2:11" x14ac:dyDescent="0.25">
      <c r="B25" s="19">
        <v>11</v>
      </c>
      <c r="C25" s="20"/>
      <c r="D25" s="41">
        <f>ABS($H$8*(4/PI())*((SIN($H$9)*COS(B25*$H$9)-B25*COS($H$9)*SIN(B25*$H$9))/(B25*((B25^2)-1))))</f>
        <v>0</v>
      </c>
      <c r="E25" s="36"/>
      <c r="F25" s="4">
        <f t="shared" si="0"/>
        <v>0</v>
      </c>
      <c r="G25" s="36"/>
      <c r="H25" s="4">
        <v>1.0500000000000001E-2</v>
      </c>
      <c r="I25" s="36"/>
      <c r="J25" s="5">
        <f t="shared" si="1"/>
        <v>37.936500000000002</v>
      </c>
    </row>
    <row r="26" spans="2:11" x14ac:dyDescent="0.25">
      <c r="B26" s="21">
        <v>12</v>
      </c>
      <c r="C26" s="22"/>
      <c r="D26" s="40">
        <f>H11*D15</f>
        <v>7.226</v>
      </c>
      <c r="E26" s="37"/>
      <c r="F26" s="32">
        <f t="shared" si="0"/>
        <v>2E-3</v>
      </c>
      <c r="G26" s="37"/>
      <c r="H26" s="32">
        <v>0</v>
      </c>
      <c r="I26" s="37"/>
      <c r="J26" s="33">
        <f t="shared" si="1"/>
        <v>0</v>
      </c>
    </row>
    <row r="27" spans="2:11" x14ac:dyDescent="0.25">
      <c r="B27" s="19">
        <v>13</v>
      </c>
      <c r="C27" s="20"/>
      <c r="D27" s="41">
        <f>ABS($H$8*(4/PI())*((SIN($H$9)*COS(B27*$H$9)-B27*COS($H$9)*SIN(B27*$H$9))/(B27*((B27^2)-1))))</f>
        <v>0</v>
      </c>
      <c r="E27" s="36"/>
      <c r="F27" s="4">
        <f t="shared" si="0"/>
        <v>0</v>
      </c>
      <c r="G27" s="36"/>
      <c r="H27" s="4">
        <v>7.4999999999999997E-3</v>
      </c>
      <c r="I27" s="36"/>
      <c r="J27" s="5">
        <f t="shared" si="1"/>
        <v>27.0975</v>
      </c>
    </row>
    <row r="28" spans="2:11" x14ac:dyDescent="0.25">
      <c r="B28" s="21">
        <v>14</v>
      </c>
      <c r="C28" s="22"/>
      <c r="D28" s="40">
        <f>H11*D15</f>
        <v>7.226</v>
      </c>
      <c r="E28" s="37"/>
      <c r="F28" s="32">
        <f t="shared" si="0"/>
        <v>2E-3</v>
      </c>
      <c r="G28" s="37"/>
      <c r="H28" s="32">
        <v>0</v>
      </c>
      <c r="I28" s="37"/>
      <c r="J28" s="33">
        <f t="shared" si="1"/>
        <v>0</v>
      </c>
      <c r="K28" s="1" t="s">
        <v>3</v>
      </c>
    </row>
    <row r="29" spans="2:11" x14ac:dyDescent="0.25">
      <c r="B29" s="19">
        <v>15</v>
      </c>
      <c r="C29" s="20"/>
      <c r="D29" s="41">
        <f>IF($H$10="Grounded",ABS($H$8*(4/PI())*((SIN($H$9)*COS(B29*$H$9)-B29*COS($H$9)*SIN(B29*$H$9))/(B29*((B29^2)-1)))),0)</f>
        <v>0</v>
      </c>
      <c r="E29" s="36"/>
      <c r="F29" s="4">
        <f t="shared" si="0"/>
        <v>0</v>
      </c>
      <c r="G29" s="36"/>
      <c r="H29" s="4">
        <f>IF(H10="Ungrounded",0,0.57%)</f>
        <v>0</v>
      </c>
      <c r="I29" s="36"/>
      <c r="J29" s="5">
        <f t="shared" si="1"/>
        <v>0</v>
      </c>
    </row>
    <row r="30" spans="2:11" x14ac:dyDescent="0.25">
      <c r="B30" s="21">
        <v>17</v>
      </c>
      <c r="C30" s="23"/>
      <c r="D30" s="42">
        <f>ABS($H$8*(4/PI())*((SIN($H$9)*COS(B30*$H$9)-B30*COS($H$9)*SIN(B30*$H$9))/(B30*((B30^2)-1))))</f>
        <v>0</v>
      </c>
      <c r="E30" s="37"/>
      <c r="F30" s="32">
        <f t="shared" si="0"/>
        <v>0</v>
      </c>
      <c r="G30" s="37"/>
      <c r="H30" s="32">
        <v>4.4000000000000003E-3</v>
      </c>
      <c r="I30" s="37"/>
      <c r="J30" s="33">
        <f t="shared" si="1"/>
        <v>15.897200000000002</v>
      </c>
    </row>
    <row r="31" spans="2:11" x14ac:dyDescent="0.25">
      <c r="B31" s="19">
        <v>19</v>
      </c>
      <c r="C31" s="20"/>
      <c r="D31" s="41">
        <f>ABS($H$8*(4/PI())*((SIN($H$9)*COS(B31*$H$9)-B31*COS($H$9)*SIN(B31*$H$9))/(B31*((B31^2)-1))))</f>
        <v>0</v>
      </c>
      <c r="E31" s="36"/>
      <c r="F31" s="4">
        <f t="shared" si="0"/>
        <v>0</v>
      </c>
      <c r="G31" s="36"/>
      <c r="H31" s="4">
        <v>3.5000000000000001E-3</v>
      </c>
      <c r="I31" s="36"/>
      <c r="J31" s="5">
        <f t="shared" si="1"/>
        <v>12.6455</v>
      </c>
      <c r="K31" s="1" t="s">
        <v>3</v>
      </c>
    </row>
    <row r="32" spans="2:11" x14ac:dyDescent="0.25">
      <c r="B32" s="21">
        <v>21</v>
      </c>
      <c r="C32" s="22"/>
      <c r="D32" s="40">
        <f>IF($H$10="Grounded",ABS($H$8*(4/PI())*((SIN($H$9)*COS(B32*$H$9)-B32*COS($H$9)*SIN(B32*$H$9))/(B32*((B32^2)-1)))),0)</f>
        <v>0</v>
      </c>
      <c r="E32" s="37"/>
      <c r="F32" s="32">
        <f t="shared" si="0"/>
        <v>0</v>
      </c>
      <c r="G32" s="37"/>
      <c r="H32" s="32">
        <f>IF(H10="Ungrounded",0,0.29%)</f>
        <v>0</v>
      </c>
      <c r="I32" s="37"/>
      <c r="J32" s="33">
        <f t="shared" si="1"/>
        <v>0</v>
      </c>
    </row>
    <row r="33" spans="2:21" x14ac:dyDescent="0.25">
      <c r="B33" s="19">
        <v>23</v>
      </c>
      <c r="C33" s="20"/>
      <c r="D33" s="41">
        <f>ABS($H$8*(4/PI())*((SIN($H$9)*COS(B33*$H$9)-B33*COS($H$9)*SIN(B33*$H$9))/(B33*((B33^2)-1))))</f>
        <v>0</v>
      </c>
      <c r="E33" s="36"/>
      <c r="F33" s="4">
        <f t="shared" si="0"/>
        <v>0</v>
      </c>
      <c r="G33" s="36"/>
      <c r="H33" s="4">
        <v>2.3999999999999998E-3</v>
      </c>
      <c r="I33" s="36"/>
      <c r="J33" s="5">
        <f t="shared" si="1"/>
        <v>8.6711999999999989</v>
      </c>
    </row>
    <row r="34" spans="2:21" x14ac:dyDescent="0.25">
      <c r="B34" s="21">
        <v>25</v>
      </c>
      <c r="C34" s="22"/>
      <c r="D34" s="40">
        <f>ABS($H$8*(4/PI())*((SIN($H$9)*COS(B34*$H$9)-B34*COS($H$9)*SIN(B34*$H$9))/(B34*((B34^2)-1))))</f>
        <v>0</v>
      </c>
      <c r="E34" s="37"/>
      <c r="F34" s="32">
        <f t="shared" si="0"/>
        <v>0</v>
      </c>
      <c r="G34" s="37"/>
      <c r="H34" s="32">
        <v>2E-3</v>
      </c>
      <c r="I34" s="37"/>
      <c r="J34" s="33">
        <f t="shared" si="1"/>
        <v>7.226</v>
      </c>
      <c r="K34" s="1" t="s">
        <v>3</v>
      </c>
    </row>
    <row r="35" spans="2:21" x14ac:dyDescent="0.25">
      <c r="B35" s="19">
        <v>27</v>
      </c>
      <c r="C35" s="20"/>
      <c r="D35" s="41">
        <f>IF($H$10="Grounded",ABS($H$8*(4/PI())*((SIN($H$9)*COS(B35*$H$9)-B35*COS($H$9)*SIN(B35*$H$9))/(B35*((B35^2)-1)))),0)</f>
        <v>0</v>
      </c>
      <c r="E35" s="36"/>
      <c r="F35" s="4">
        <f t="shared" si="0"/>
        <v>0</v>
      </c>
      <c r="G35" s="36"/>
      <c r="H35" s="4">
        <f>IF(H10="Ungrounded",0,0.17%)</f>
        <v>0</v>
      </c>
      <c r="I35" s="36"/>
      <c r="J35" s="5">
        <f t="shared" si="1"/>
        <v>0</v>
      </c>
    </row>
    <row r="36" spans="2:21" x14ac:dyDescent="0.25">
      <c r="B36" s="21">
        <v>29</v>
      </c>
      <c r="C36" s="22"/>
      <c r="D36" s="40">
        <f>ABS($H$8*(4/PI())*((SIN($H$9)*COS(B36*$H$9)-B36*COS($H$9)*SIN(B36*$H$9))/(B36*((B36^2)-1))))</f>
        <v>0</v>
      </c>
      <c r="E36" s="37"/>
      <c r="F36" s="32">
        <f t="shared" si="0"/>
        <v>0</v>
      </c>
      <c r="G36" s="37"/>
      <c r="H36" s="32">
        <v>1.5E-3</v>
      </c>
      <c r="I36" s="37"/>
      <c r="J36" s="33">
        <f t="shared" si="1"/>
        <v>5.4195000000000002</v>
      </c>
    </row>
    <row r="37" spans="2:21" x14ac:dyDescent="0.25">
      <c r="B37" s="19">
        <v>31</v>
      </c>
      <c r="C37" s="20"/>
      <c r="D37" s="41">
        <f>ABS($H$8*(4/PI())*((SIN($H$9)*COS(B37*$H$9)-B37*COS($H$9)*SIN(B37*$H$9))/(B37*((B37^2)-1))))</f>
        <v>0</v>
      </c>
      <c r="E37" s="36"/>
      <c r="F37" s="4">
        <f t="shared" si="0"/>
        <v>0</v>
      </c>
      <c r="G37" s="36"/>
      <c r="H37" s="4">
        <v>1.2999999999999999E-3</v>
      </c>
      <c r="I37" s="36"/>
      <c r="J37" s="5">
        <f t="shared" si="1"/>
        <v>4.6968999999999994</v>
      </c>
      <c r="K37" s="1" t="s">
        <v>3</v>
      </c>
    </row>
    <row r="38" spans="2:21" x14ac:dyDescent="0.25">
      <c r="B38" s="21">
        <v>33</v>
      </c>
      <c r="C38" s="22"/>
      <c r="D38" s="40">
        <f>IF($H$10="Grounded",ABS($H$8*(4/PI())*((SIN($H$9)*COS(B38*$H$9)-B38*COS($H$9)*SIN(B38*$H$9))/(B38*((B38^2)-1)))),0)</f>
        <v>0</v>
      </c>
      <c r="E38" s="37"/>
      <c r="F38" s="32">
        <f t="shared" si="0"/>
        <v>0</v>
      </c>
      <c r="G38" s="37"/>
      <c r="H38" s="32">
        <f>IF(H10="Ungrounded",0,0.12%)</f>
        <v>0</v>
      </c>
      <c r="I38" s="37"/>
      <c r="J38" s="33">
        <f t="shared" si="1"/>
        <v>0</v>
      </c>
    </row>
    <row r="39" spans="2:21" x14ac:dyDescent="0.25">
      <c r="B39" s="19">
        <v>35</v>
      </c>
      <c r="C39" s="20"/>
      <c r="D39" s="41">
        <f>ABS($H$8*(4/PI())*((SIN($H$9)*COS(B39*$H$9)-B39*COS($H$9)*SIN(B39*$H$9))/(B39*((B39^2)-1))))</f>
        <v>0</v>
      </c>
      <c r="E39" s="36"/>
      <c r="F39" s="4">
        <f t="shared" si="0"/>
        <v>0</v>
      </c>
      <c r="G39" s="36"/>
      <c r="H39" s="4">
        <v>1E-3</v>
      </c>
      <c r="I39" s="36"/>
      <c r="J39" s="5">
        <f t="shared" si="1"/>
        <v>3.613</v>
      </c>
    </row>
    <row r="40" spans="2:21" x14ac:dyDescent="0.25">
      <c r="B40" s="24">
        <v>37</v>
      </c>
      <c r="C40" s="25"/>
      <c r="D40" s="43">
        <f>ABS($H$8*(4/PI())*((SIN($H$9)*COS(B40*$H$9)-B40*COS($H$9)*SIN(B40*$H$9))/(B40*((B40^2)-1))))</f>
        <v>0</v>
      </c>
      <c r="E40" s="38"/>
      <c r="F40" s="34">
        <f t="shared" si="0"/>
        <v>0</v>
      </c>
      <c r="G40" s="38"/>
      <c r="H40" s="34">
        <v>8.9999999999999998E-4</v>
      </c>
      <c r="I40" s="38"/>
      <c r="J40" s="35">
        <f t="shared" si="1"/>
        <v>3.2517</v>
      </c>
    </row>
    <row r="41" spans="2:21" x14ac:dyDescent="0.25">
      <c r="B41" s="3" t="s">
        <v>1</v>
      </c>
      <c r="C41" s="2"/>
      <c r="D41" s="50">
        <f>SQRT(D15^2+D16^2+D17^2+D18^2+D19^2+D20^2+D21^2+D22^2+D23^2+D24^2+D25^2+D26^2+D27^2+D28^2+D29^2+D30^2+D31^2+D32^2+D33^2+D34^2+D35^2+D36^2+D37^2+D38^2+D39^2+D40^2)</f>
        <v>3613.0505816459304</v>
      </c>
      <c r="E41" s="1" t="s">
        <v>3</v>
      </c>
    </row>
    <row r="42" spans="2:21" ht="15.75" customHeight="1" x14ac:dyDescent="0.35">
      <c r="B42" s="59" t="s">
        <v>21</v>
      </c>
      <c r="C42" s="59"/>
      <c r="D42" s="59"/>
      <c r="F42" s="51">
        <f>SQRT(F16^2+F17^2+F18^2+F19^2+F20^2+F21^2+F22^2+F23^2+F24^2+F25^2+F26^2+F27^2+F28^2+F29^2+F30^2+F31^2+F32^2+F33^2+F34^2+F35^2+F36^2+F37^2+F38^2+F39^2+F40^2)</f>
        <v>5.2915026221291806E-3</v>
      </c>
      <c r="H42" s="8" t="s">
        <v>3</v>
      </c>
    </row>
    <row r="43" spans="2:21" ht="6.75" customHeight="1" x14ac:dyDescent="0.25"/>
    <row r="44" spans="2:21" ht="51" customHeight="1" x14ac:dyDescent="0.25">
      <c r="B44" s="58" t="s">
        <v>19</v>
      </c>
      <c r="C44" s="58"/>
      <c r="D44" s="58"/>
      <c r="E44" s="58"/>
      <c r="F44" s="58"/>
      <c r="G44" s="58"/>
      <c r="H44" s="58"/>
      <c r="I44" s="58"/>
      <c r="J44" s="58"/>
      <c r="K44" s="58"/>
      <c r="L44" s="58"/>
      <c r="M44" s="58"/>
      <c r="N44" s="7"/>
      <c r="O44" s="7"/>
      <c r="P44" s="7"/>
      <c r="Q44" s="7"/>
      <c r="R44" s="7"/>
      <c r="S44" s="7"/>
      <c r="T44" s="7"/>
      <c r="U44" s="7"/>
    </row>
    <row r="45" spans="2:21" ht="6.75" customHeight="1" x14ac:dyDescent="0.25">
      <c r="B45" s="6"/>
      <c r="C45" s="6"/>
      <c r="D45" s="6"/>
      <c r="E45" s="6"/>
      <c r="F45" s="6"/>
      <c r="G45" s="6"/>
      <c r="H45" s="6"/>
      <c r="I45" s="6"/>
      <c r="J45" s="6"/>
      <c r="K45" s="6"/>
      <c r="L45" s="6"/>
      <c r="M45" s="6"/>
      <c r="N45" s="6"/>
      <c r="O45" s="6"/>
      <c r="P45" s="6"/>
      <c r="Q45" s="6"/>
      <c r="R45" s="6"/>
      <c r="S45" s="6"/>
      <c r="T45" s="6"/>
      <c r="U45" s="6"/>
    </row>
    <row r="46" spans="2:21" ht="39.75" customHeight="1" x14ac:dyDescent="0.25">
      <c r="B46" s="58" t="s">
        <v>7</v>
      </c>
      <c r="C46" s="58"/>
      <c r="D46" s="58"/>
      <c r="E46" s="58"/>
      <c r="F46" s="58"/>
      <c r="G46" s="58"/>
      <c r="H46" s="58"/>
      <c r="I46" s="58"/>
      <c r="J46" s="58"/>
      <c r="K46" s="58"/>
      <c r="L46" s="58"/>
      <c r="M46" s="58"/>
      <c r="N46" s="7"/>
      <c r="O46" s="7"/>
      <c r="P46" s="7"/>
      <c r="Q46" s="7"/>
      <c r="R46" s="7"/>
      <c r="S46" s="7"/>
      <c r="T46" s="7"/>
      <c r="U46" s="7"/>
    </row>
    <row r="47" spans="2:21" ht="7.5" customHeight="1" x14ac:dyDescent="0.25"/>
    <row r="48" spans="2:21" x14ac:dyDescent="0.25">
      <c r="B48" s="1" t="s">
        <v>30</v>
      </c>
    </row>
    <row r="50" spans="2:2" x14ac:dyDescent="0.25">
      <c r="B50" s="1" t="s">
        <v>28</v>
      </c>
    </row>
  </sheetData>
  <sheetProtection sheet="1" objects="1" scenarios="1" selectLockedCells="1"/>
  <mergeCells count="4">
    <mergeCell ref="G4:N4"/>
    <mergeCell ref="B44:M44"/>
    <mergeCell ref="B46:M46"/>
    <mergeCell ref="B42:D42"/>
  </mergeCells>
  <dataValidations disablePrompts="1" count="1">
    <dataValidation type="list" allowBlank="1" showInputMessage="1" showErrorMessage="1" sqref="H10">
      <formula1>_options3</formula1>
    </dataValidation>
  </dataValidations>
  <pageMargins left="0.7" right="0.7" top="0" bottom="0" header="0" footer="0"/>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Scroll Bar 3">
              <controlPr locked="0" defaultSize="0" autoPict="0">
                <anchor moveWithCells="1">
                  <from>
                    <xdr:col>9</xdr:col>
                    <xdr:colOff>19050</xdr:colOff>
                    <xdr:row>7</xdr:row>
                    <xdr:rowOff>180975</xdr:rowOff>
                  </from>
                  <to>
                    <xdr:col>10</xdr:col>
                    <xdr:colOff>9525</xdr:colOff>
                    <xdr:row>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zoomScale="115" zoomScaleNormal="115" workbookViewId="0">
      <selection activeCell="P22" sqref="P22"/>
    </sheetView>
  </sheetViews>
  <sheetFormatPr defaultRowHeight="15" x14ac:dyDescent="0.25"/>
  <sheetData/>
  <sheetProtection password="DB25"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J1" zoomScale="55" zoomScaleNormal="55" workbookViewId="0">
      <selection activeCell="V39" sqref="V39"/>
    </sheetView>
  </sheetViews>
  <sheetFormatPr defaultRowHeight="15" x14ac:dyDescent="0.25"/>
  <cols>
    <col min="1" max="16384" width="9.140625" style="55"/>
  </cols>
  <sheetData/>
  <sheetProtection password="DB25"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
  <sheetViews>
    <sheetView workbookViewId="0"/>
  </sheetViews>
  <sheetFormatPr defaultRowHeight="15" x14ac:dyDescent="0.25"/>
  <sheetData>
    <row r="1" spans="1:5" x14ac:dyDescent="0.25">
      <c r="A1" t="s">
        <v>10</v>
      </c>
      <c r="B1" t="s">
        <v>13</v>
      </c>
      <c r="D1" t="s">
        <v>8</v>
      </c>
      <c r="E1" t="s">
        <v>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2"/>
  <sheetViews>
    <sheetView workbookViewId="0"/>
  </sheetViews>
  <sheetFormatPr defaultRowHeight="15" x14ac:dyDescent="0.25"/>
  <cols>
    <col min="1" max="3" width="12" bestFit="1" customWidth="1"/>
  </cols>
  <sheetData>
    <row r="1" spans="1:3" x14ac:dyDescent="0.25">
      <c r="A1" s="9" t="s">
        <v>11</v>
      </c>
      <c r="B1" s="9" t="s">
        <v>11</v>
      </c>
      <c r="C1" s="9" t="s">
        <v>11</v>
      </c>
    </row>
    <row r="2" spans="1:3" x14ac:dyDescent="0.25">
      <c r="A2" s="9" t="s">
        <v>12</v>
      </c>
      <c r="B2" s="9" t="s">
        <v>12</v>
      </c>
      <c r="C2" s="9"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Soft Start Harmonics</vt:lpstr>
      <vt:lpstr>Background Information-Source 1</vt:lpstr>
      <vt:lpstr>Background Information-Source 2</vt:lpstr>
      <vt:lpstr>_options1</vt:lpstr>
      <vt:lpstr>_options2</vt:lpstr>
      <vt:lpstr>_options3</vt:lpstr>
      <vt:lpstr>'Soft Start Harmonics'!Print_Area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Steciuk</dc:creator>
  <cp:lastModifiedBy>Paul Steciuk</cp:lastModifiedBy>
  <cp:lastPrinted>2014-09-10T20:42:19Z</cp:lastPrinted>
  <dcterms:created xsi:type="dcterms:W3CDTF">2014-08-15T19:14:41Z</dcterms:created>
  <dcterms:modified xsi:type="dcterms:W3CDTF">2015-03-24T16:42:24Z</dcterms:modified>
</cp:coreProperties>
</file>