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S:\Corporate Files\Website New\resource\"/>
    </mc:Choice>
  </mc:AlternateContent>
  <xr:revisionPtr revIDLastSave="0" documentId="13_ncr:1_{A0CBF90A-3069-488E-B225-6A9247B806E2}" xr6:coauthVersionLast="46" xr6:coauthVersionMax="46" xr10:uidLastSave="{00000000-0000-0000-0000-000000000000}"/>
  <bookViews>
    <workbookView xWindow="-120" yWindow="-120" windowWidth="29040" windowHeight="15840" xr2:uid="{00000000-000D-0000-FFFF-FFFF00000000}"/>
  </bookViews>
  <sheets>
    <sheet name="Spread Sheet" sheetId="1" r:id="rId1"/>
    <sheet name="PES-TR16" sheetId="6" r:id="rId2"/>
    <sheet name="C37.06 - 2009" sheetId="7" r:id="rId3"/>
    <sheet name="IEEE Std. 1036-2010" sheetId="5" r:id="rId4"/>
    <sheet name="_SSC" sheetId="4" state="veryHidden" r:id="rId5"/>
  </sheets>
  <externalReferences>
    <externalReference r:id="rId6"/>
  </externalReferences>
  <definedNames>
    <definedName name="_xlnm.Print_Area" localSheetId="2">'C37.06 - 2009'!$A$1:$I$40,'C37.06 - 2009'!$J$1:$W$62</definedName>
    <definedName name="_xlnm.Print_Area" localSheetId="3">'IEEE Std. 1036-2010'!$A$1:$J$133</definedName>
    <definedName name="_xlnm.Print_Area" localSheetId="1">'PES-TR16'!$A$1:$J$166</definedName>
    <definedName name="_xlnm.Print_Area" localSheetId="0">'Spread Sheet'!$A$1:$AL$131</definedName>
    <definedName name="rms">'[1]REACTOR OL SETTING'!$AL$15</definedName>
    <definedName name="squaredvalues">'[1]REACTOR OL SETTING'!$AL$4:$AO$14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1" l="1"/>
  <c r="N30" i="1" l="1"/>
  <c r="N29" i="1"/>
  <c r="N25" i="1" l="1"/>
  <c r="N26" i="1"/>
  <c r="N27" i="1"/>
  <c r="N28" i="1"/>
  <c r="N31" i="1"/>
  <c r="N24" i="1"/>
  <c r="V24" i="1" l="1"/>
  <c r="R24" i="1"/>
  <c r="AD30" i="1"/>
  <c r="AD31" i="1"/>
  <c r="Z27" i="1"/>
  <c r="Z30" i="1"/>
  <c r="AD29" i="1"/>
  <c r="Z31" i="1"/>
  <c r="Z29" i="1"/>
  <c r="AD26" i="1"/>
  <c r="AD28" i="1"/>
  <c r="Z28" i="1"/>
  <c r="AD27" i="1"/>
  <c r="Z26" i="1"/>
  <c r="AD25" i="1"/>
  <c r="Z25" i="1"/>
  <c r="AH29" i="1" l="1"/>
  <c r="AH31" i="1"/>
  <c r="AH30" i="1"/>
  <c r="AH24" i="1"/>
  <c r="AH28" i="1"/>
  <c r="AH27" i="1"/>
  <c r="AH26" i="1"/>
  <c r="AH25" i="1"/>
</calcChain>
</file>

<file path=xl/sharedStrings.xml><?xml version="1.0" encoding="utf-8"?>
<sst xmlns="http://schemas.openxmlformats.org/spreadsheetml/2006/main" count="86" uniqueCount="56">
  <si>
    <t>Input Short Circuit Current Level at Capacitor Bank (kA):</t>
  </si>
  <si>
    <t xml:space="preserve"> </t>
  </si>
  <si>
    <t>Stage 1</t>
  </si>
  <si>
    <t>Stage 2</t>
  </si>
  <si>
    <t>Stage 3</t>
  </si>
  <si>
    <t>Stage 4</t>
  </si>
  <si>
    <t>Stage 5</t>
  </si>
  <si>
    <t>Stage 6</t>
  </si>
  <si>
    <t>Stage #</t>
  </si>
  <si>
    <t xml:space="preserve">Reactive Power </t>
  </si>
  <si>
    <t>Rating (kvar)</t>
  </si>
  <si>
    <t>Stage</t>
  </si>
  <si>
    <t>Current (amps)</t>
  </si>
  <si>
    <t>Single Stage</t>
  </si>
  <si>
    <t>Inrush Current</t>
  </si>
  <si>
    <t>Inrush Frequency</t>
  </si>
  <si>
    <t>(amps-peak)</t>
  </si>
  <si>
    <t xml:space="preserve">Stage </t>
  </si>
  <si>
    <t>Inductance (µH)</t>
  </si>
  <si>
    <t xml:space="preserve">Back-to-Back </t>
  </si>
  <si>
    <t>n/a</t>
  </si>
  <si>
    <t>(kHz)</t>
  </si>
  <si>
    <t>(Hz)</t>
  </si>
  <si>
    <t>{"IsHide":false,"SheetId":0,"Name":"Sheet1","HiddenRow":0,"VisibleRange":"","SheetTheme":{"TabColor":"","BodyColor":"","BodyImage":""}}</t>
  </si>
  <si>
    <t>{"IsHide":true,"SheetId":0,"Name":"Sheet2","HiddenRow":0,"VisibleRange":"","SheetTheme":{"TabColor":"","BodyColor":"","BodyImage":""}}</t>
  </si>
  <si>
    <t>{"IsHide":true,"SheetId":0,"Name":"Sheet3","HiddenRow":0,"VisibleRange":"","SheetTheme":{"TabColor":"","BodyColor":"","BodyImage":""}}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</si>
  <si>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All","Reset":"Reset","Update":"Update","Back":"Back"},"BrowserAndLocation":{"Browsers":[{"Name":"iexplore.exe"},{"Name":"chrome.exe"}],"ConversionPath":"S:\\Peter Steciuk\\CALCULATORS"},"AdvancedSettingsModels":[],"Dropbox":{"AccessToken":"","AccessSecret":""},"SpreadsheetServer":{"Username":"","Password":"","ServerUrl":""},"ConfigureSubmitDefault":{"Email":"peter.steciuk@nepsi.com"}}</t>
  </si>
  <si>
    <t>{"ButtonStyle":0,"Name":"","HideSscPoweredlogo":false,"CopyProtect":{"IsEnabled":false,"DomainName":""},"Theme":{"BgColor":"#FFFFFFFF","BgImage":"","InputBorderStyle":2},"Layout":0,"SmartphoneSettings":{"ViewportLock":true,"UseOldViewEngine":false,"EnableZoom":false,"EnableSwipe":false,"HideToolbar":false,"InheritBackgroundColor":false,"CheckboxFlavor":1},"SmartphoneTheme":0,"InputDetection":0,"Toolbar":{"Position":1,"IsSubmit":true,"IsPrint":true,"IsPrintAll":false,"IsReset":true,"IsUpdate":true},"AspnetConfig":{"BrowseUrl":"http://localhost/ssc","FileExtension":0},"ConfigureSubmit":{"IsShowCaptcha":false,"IsUseSscWebServer":true,"ReceiverCode":"peter.steciuk@nepsi.com","IsFreeService":false,"IsAdvanceService":true,"IsDemonstrationService":false,"AfterSuccessfulSubmit":"","AfterFailSubmit":"","AfterCancelWizard":"","IsUseOwnWebServer":false,"OwnWebServerURL":"","OwnWebServerTarget":"","SubmitTarget":0},"Flavor":0,"Edition":3,"IgnoreBgInputCell":false}</t>
  </si>
  <si>
    <t>Input System Frequency (Hz):</t>
  </si>
  <si>
    <t>Product I x f</t>
  </si>
  <si>
    <t>kAHz</t>
  </si>
  <si>
    <t>Northeast Power Systems, Inc.</t>
  </si>
  <si>
    <t xml:space="preserve">66 Carey Road, Queensbury, NY              </t>
  </si>
  <si>
    <t>Phone: (518) 792-4776   Fax: (518) 792-5767    www.nepsi.com</t>
  </si>
  <si>
    <t>Reference Formulas and Variables from IEEE C37.012-20-05</t>
  </si>
  <si>
    <t>Project Name:</t>
  </si>
  <si>
    <t>Peak Inrush Current Calculation</t>
  </si>
  <si>
    <t>CALCULATION OF PEAK INRUSH CURRENT FOR ISOLATED                                                                                                         AND BACK-TO-BACK CAPACITOR BANK SWITCHING</t>
  </si>
  <si>
    <r>
      <t>Input Capacitor Bank Voltage (kV</t>
    </r>
    <r>
      <rPr>
        <vertAlign val="subscript"/>
        <sz val="11"/>
        <color theme="1"/>
        <rFont val="Arial"/>
        <family val="2"/>
      </rPr>
      <t>LL</t>
    </r>
    <r>
      <rPr>
        <sz val="11"/>
        <color theme="1"/>
        <rFont val="Arial"/>
        <family val="2"/>
      </rPr>
      <t>):</t>
    </r>
  </si>
  <si>
    <t xml:space="preserve">Switching Device: </t>
  </si>
  <si>
    <t>Peak Transient Making Current (amps-peak):</t>
  </si>
  <si>
    <t>Peak Transient Making Frequency (kHz):</t>
  </si>
  <si>
    <t>Product I x F rating of Switch (kAHz)</t>
  </si>
  <si>
    <t>Within Switch Rating ?:</t>
  </si>
  <si>
    <t>Note Paragraph to left for general purpose breakers.</t>
  </si>
  <si>
    <t>Note current inrush peak and frequency may break from preferred standard values.</t>
  </si>
  <si>
    <t>Note Paragraph to left for C1 and C2 rated breakers. (The peak withstand and close &amp; latch rating = 2.6 x breaker sym. short circuit rating)</t>
  </si>
  <si>
    <t>Stage 7</t>
  </si>
  <si>
    <t>Stage 8</t>
  </si>
  <si>
    <t>HD4, 31.5Ka, 1200 Amp</t>
  </si>
  <si>
    <t>Yes - Max is 7808</t>
  </si>
  <si>
    <t>Yes - Max is 85000</t>
  </si>
  <si>
    <t>No, but very close. IxF is more important to meet</t>
  </si>
  <si>
    <t>Project Name</t>
  </si>
  <si>
    <t>https://youtu.be/zUPDfCfcF_4</t>
  </si>
  <si>
    <t>Check out this YouTube video that discusses Transient Inrush Currents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</si>
</sst>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sz val="11"/>
      <color theme="1"/>
      <name val="Calibri"/>
      <family val="2"/>
      <scheme val="minor"/>
    </font>
    <font>
      <sz val="10"/>
      <color theme="1"/>
      <name val="Arial"/>
      <family val="2"/>
    </font>
    <font>
      <sz val="20"/>
      <color theme="1"/>
      <name val="Calibri"/>
      <family val="2"/>
      <scheme val="minor"/>
    </font>
    <font>
      <b/>
      <sz val="18"/>
      <color theme="1"/>
      <name val="Calibri"/>
      <family val="2"/>
      <scheme val="minor"/>
    </font>
    <font>
      <sz val="10"/>
      <color theme="1"/>
      <name val="Calibri"/>
      <family val="2"/>
      <scheme val="minor"/>
    </font>
    <font>
      <b/>
      <sz val="11"/>
      <color theme="3" tint="-0.249977111117893"/>
      <name val="Arial"/>
      <family val="2"/>
    </font>
    <font>
      <b/>
      <sz val="16"/>
      <color theme="3" tint="-0.249977111117893"/>
      <name val="Arial"/>
      <family val="2"/>
    </font>
    <font>
      <sz val="11"/>
      <color theme="1"/>
      <name val="Arial"/>
      <family val="2"/>
    </font>
    <font>
      <sz val="16"/>
      <color theme="1"/>
      <name val="Arial"/>
      <family val="2"/>
    </font>
    <font>
      <vertAlign val="subscript"/>
      <sz val="11"/>
      <color theme="1"/>
      <name val="Arial"/>
      <family val="2"/>
    </font>
    <font>
      <sz val="10"/>
      <name val="Arial"/>
      <family val="2"/>
    </font>
    <font>
      <sz val="10"/>
      <name val="Arial"/>
      <family val="2"/>
    </font>
    <font>
      <sz val="10"/>
      <color rgb="FFFF0000"/>
      <name val="Arial"/>
      <family val="2"/>
    </font>
    <font>
      <u/>
      <sz val="11"/>
      <color theme="10"/>
      <name val="Calibri"/>
      <family val="2"/>
      <scheme val="minor"/>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style="thin">
        <color rgb="FFB2B2B2"/>
      </right>
      <top/>
      <bottom/>
      <diagonal/>
    </border>
  </borders>
  <cellStyleXfs count="8">
    <xf numFmtId="0" fontId="0" fillId="0" borderId="0"/>
    <xf numFmtId="0" fontId="1" fillId="2" borderId="1" applyNumberFormat="0" applyFont="0" applyAlignment="0" applyProtection="0"/>
    <xf numFmtId="0" fontId="11" fillId="0" borderId="0"/>
    <xf numFmtId="0" fontId="1" fillId="0" borderId="0"/>
    <xf numFmtId="0" fontId="12" fillId="0" borderId="0"/>
    <xf numFmtId="0" fontId="1" fillId="2" borderId="1" applyNumberFormat="0" applyFont="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right"/>
    </xf>
    <xf numFmtId="0" fontId="0" fillId="0" borderId="0" xfId="0" applyAlignment="1">
      <alignment horizontal="center"/>
    </xf>
    <xf numFmtId="0" fontId="3" fillId="0" borderId="5" xfId="0" applyFont="1" applyBorder="1"/>
    <xf numFmtId="164" fontId="0" fillId="0" borderId="0" xfId="0" applyNumberFormat="1"/>
    <xf numFmtId="164" fontId="0" fillId="0" borderId="0" xfId="0" applyNumberFormat="1" applyAlignment="1">
      <alignment horizontal="center"/>
    </xf>
    <xf numFmtId="165" fontId="0" fillId="0" borderId="0" xfId="0" applyNumberFormat="1" applyAlignment="1">
      <alignment horizontal="center"/>
    </xf>
    <xf numFmtId="0" fontId="3" fillId="0" borderId="0" xfId="0" applyFont="1"/>
    <xf numFmtId="0" fontId="4" fillId="0" borderId="5" xfId="0" applyFont="1" applyBorder="1"/>
    <xf numFmtId="0" fontId="0" fillId="0" borderId="5" xfId="0" applyBorder="1"/>
    <xf numFmtId="0" fontId="0" fillId="0" borderId="0" xfId="0" applyFont="1"/>
    <xf numFmtId="0" fontId="2" fillId="0" borderId="0" xfId="0" applyFont="1" applyBorder="1"/>
    <xf numFmtId="0" fontId="2" fillId="0" borderId="6" xfId="0" applyFont="1" applyBorder="1"/>
    <xf numFmtId="0" fontId="6" fillId="0" borderId="0" xfId="0" applyFont="1" applyAlignment="1">
      <alignment horizontal="left" vertical="center" wrapText="1"/>
    </xf>
    <xf numFmtId="0" fontId="5" fillId="0" borderId="0" xfId="0" applyFont="1" applyBorder="1" applyAlignment="1">
      <alignment horizontal="right"/>
    </xf>
    <xf numFmtId="0" fontId="2" fillId="0" borderId="0" xfId="0" applyFont="1" applyAlignment="1"/>
    <xf numFmtId="0" fontId="11" fillId="0" borderId="0" xfId="2"/>
    <xf numFmtId="0" fontId="13" fillId="0" borderId="0" xfId="2" applyFont="1" applyAlignment="1">
      <alignment vertical="center" wrapText="1"/>
    </xf>
    <xf numFmtId="0" fontId="13" fillId="0" borderId="0" xfId="2" applyFont="1" applyAlignment="1">
      <alignment wrapText="1"/>
    </xf>
    <xf numFmtId="0" fontId="12" fillId="0" borderId="0" xfId="2" quotePrefix="1" applyFont="1"/>
    <xf numFmtId="0" fontId="11" fillId="0" borderId="0" xfId="2" applyProtection="1">
      <protection locked="0"/>
    </xf>
    <xf numFmtId="0" fontId="14" fillId="0" borderId="0" xfId="7"/>
    <xf numFmtId="0" fontId="2" fillId="2" borderId="2" xfId="1" applyFont="1" applyBorder="1" applyAlignment="1" applyProtection="1">
      <alignment horizontal="left"/>
      <protection locked="0"/>
    </xf>
    <xf numFmtId="0" fontId="2" fillId="2" borderId="3" xfId="1" applyFont="1" applyBorder="1" applyAlignment="1" applyProtection="1">
      <alignment horizontal="left"/>
      <protection locked="0"/>
    </xf>
    <xf numFmtId="0" fontId="2" fillId="2" borderId="4" xfId="1" applyFont="1" applyBorder="1" applyAlignment="1" applyProtection="1">
      <alignment horizontal="left"/>
      <protection locked="0"/>
    </xf>
    <xf numFmtId="165" fontId="1" fillId="3" borderId="2" xfId="1" applyNumberFormat="1" applyFill="1" applyBorder="1" applyAlignment="1">
      <alignment horizontal="center"/>
    </xf>
    <xf numFmtId="165" fontId="1" fillId="3" borderId="3" xfId="1" applyNumberFormat="1" applyFill="1" applyBorder="1" applyAlignment="1">
      <alignment horizontal="center"/>
    </xf>
    <xf numFmtId="165" fontId="1" fillId="3" borderId="4" xfId="1" applyNumberFormat="1" applyFill="1" applyBorder="1" applyAlignment="1">
      <alignment horizontal="center"/>
    </xf>
    <xf numFmtId="164" fontId="1" fillId="3" borderId="2" xfId="1" applyNumberFormat="1" applyFill="1" applyBorder="1" applyAlignment="1">
      <alignment horizontal="center"/>
    </xf>
    <xf numFmtId="164" fontId="1" fillId="3" borderId="3" xfId="1" applyNumberFormat="1" applyFill="1" applyBorder="1" applyAlignment="1">
      <alignment horizontal="center"/>
    </xf>
    <xf numFmtId="164" fontId="1" fillId="3" borderId="4" xfId="1" applyNumberFormat="1" applyFill="1" applyBorder="1" applyAlignment="1">
      <alignment horizontal="center"/>
    </xf>
    <xf numFmtId="0" fontId="2" fillId="2" borderId="1" xfId="1" applyFont="1" applyAlignment="1" applyProtection="1">
      <alignment horizontal="center"/>
      <protection locked="0"/>
    </xf>
    <xf numFmtId="165" fontId="0" fillId="3" borderId="2" xfId="1" applyNumberFormat="1" applyFont="1" applyFill="1" applyBorder="1" applyAlignment="1">
      <alignment horizontal="center"/>
    </xf>
    <xf numFmtId="165" fontId="0" fillId="3" borderId="3" xfId="1" applyNumberFormat="1" applyFont="1" applyFill="1" applyBorder="1" applyAlignment="1">
      <alignment horizontal="center"/>
    </xf>
    <xf numFmtId="165" fontId="0" fillId="3" borderId="4" xfId="1" applyNumberFormat="1" applyFont="1" applyFill="1" applyBorder="1" applyAlignment="1">
      <alignment horizontal="center"/>
    </xf>
    <xf numFmtId="1" fontId="1" fillId="3" borderId="1" xfId="1" applyNumberFormat="1" applyFill="1" applyAlignment="1">
      <alignment horizontal="center"/>
    </xf>
    <xf numFmtId="0" fontId="2" fillId="0" borderId="0" xfId="0" applyFont="1" applyAlignment="1">
      <alignment horizontal="center"/>
    </xf>
    <xf numFmtId="0" fontId="2" fillId="0" borderId="5" xfId="0" applyFont="1" applyBorder="1" applyAlignment="1">
      <alignment horizontal="center"/>
    </xf>
    <xf numFmtId="2" fontId="2" fillId="2" borderId="1" xfId="1" applyNumberFormat="1" applyFont="1" applyAlignment="1" applyProtection="1">
      <alignment horizontal="center"/>
      <protection locked="0"/>
    </xf>
    <xf numFmtId="164" fontId="2" fillId="2" borderId="1" xfId="1" applyNumberFormat="1" applyFont="1" applyAlignment="1" applyProtection="1">
      <alignment horizontal="center"/>
      <protection locked="0"/>
    </xf>
    <xf numFmtId="0" fontId="2" fillId="2" borderId="2" xfId="1" applyFont="1" applyBorder="1" applyAlignment="1" applyProtection="1">
      <alignment horizontal="center"/>
      <protection locked="0"/>
    </xf>
    <xf numFmtId="0" fontId="2" fillId="2" borderId="3" xfId="1" applyFont="1" applyBorder="1" applyAlignment="1" applyProtection="1">
      <alignment horizontal="center"/>
      <protection locked="0"/>
    </xf>
    <xf numFmtId="0" fontId="2" fillId="2" borderId="4" xfId="1" applyFont="1" applyBorder="1" applyAlignment="1" applyProtection="1">
      <alignment horizontal="center"/>
      <protection locked="0"/>
    </xf>
    <xf numFmtId="0" fontId="2" fillId="0" borderId="6" xfId="0" applyFont="1" applyBorder="1" applyAlignment="1">
      <alignment horizontal="center"/>
    </xf>
    <xf numFmtId="165" fontId="1" fillId="3" borderId="1" xfId="1" applyNumberFormat="1" applyFill="1" applyAlignment="1">
      <alignment horizontal="center"/>
    </xf>
    <xf numFmtId="165" fontId="0" fillId="3" borderId="1" xfId="1" applyNumberFormat="1" applyFont="1" applyFill="1" applyAlignment="1">
      <alignment horizontal="center"/>
    </xf>
    <xf numFmtId="0" fontId="8" fillId="0" borderId="0" xfId="0" applyFont="1" applyAlignment="1">
      <alignment horizontal="right"/>
    </xf>
    <xf numFmtId="0" fontId="8" fillId="0" borderId="7" xfId="0" applyFont="1" applyBorder="1" applyAlignment="1">
      <alignment horizontal="right"/>
    </xf>
    <xf numFmtId="0" fontId="1" fillId="3" borderId="1" xfId="1" applyFill="1" applyAlignment="1">
      <alignment horizontal="center"/>
    </xf>
    <xf numFmtId="0" fontId="0" fillId="0" borderId="0" xfId="0" applyAlignment="1">
      <alignment horizontal="center"/>
    </xf>
    <xf numFmtId="0" fontId="8" fillId="2" borderId="1" xfId="1" applyFont="1" applyAlignment="1" applyProtection="1">
      <alignment horizontal="left"/>
      <protection locked="0"/>
    </xf>
    <xf numFmtId="0" fontId="0" fillId="2" borderId="2" xfId="1" applyFont="1" applyBorder="1" applyAlignment="1" applyProtection="1">
      <alignment horizontal="left"/>
      <protection locked="0"/>
    </xf>
    <xf numFmtId="0" fontId="0" fillId="2" borderId="3" xfId="1" applyFont="1" applyBorder="1" applyAlignment="1" applyProtection="1">
      <alignment horizontal="left"/>
      <protection locked="0"/>
    </xf>
    <xf numFmtId="0" fontId="0" fillId="2" borderId="4" xfId="1" applyFont="1" applyBorder="1" applyAlignment="1" applyProtection="1">
      <alignment horizontal="left"/>
      <protection locked="0"/>
    </xf>
    <xf numFmtId="0" fontId="5" fillId="0" borderId="0" xfId="0" applyFont="1" applyBorder="1" applyAlignment="1">
      <alignment horizontal="right"/>
    </xf>
    <xf numFmtId="0" fontId="7" fillId="0" borderId="0" xfId="0" applyFont="1" applyAlignment="1">
      <alignment horizontal="center" vertical="center" wrapText="1"/>
    </xf>
    <xf numFmtId="0" fontId="9" fillId="0" borderId="5" xfId="0" applyFont="1" applyBorder="1" applyAlignment="1">
      <alignment horizontal="left"/>
    </xf>
    <xf numFmtId="0" fontId="2" fillId="0" borderId="0" xfId="0" applyFont="1" applyAlignment="1">
      <alignment horizontal="right"/>
    </xf>
    <xf numFmtId="164" fontId="1" fillId="3" borderId="1" xfId="1" applyNumberFormat="1" applyFill="1" applyAlignment="1">
      <alignment horizontal="center"/>
    </xf>
    <xf numFmtId="164" fontId="0" fillId="3" borderId="1" xfId="1" applyNumberFormat="1" applyFont="1" applyFill="1" applyAlignment="1">
      <alignment horizontal="center"/>
    </xf>
  </cellXfs>
  <cellStyles count="8">
    <cellStyle name="Hyperlink" xfId="7" builtinId="8"/>
    <cellStyle name="Normal" xfId="0" builtinId="0"/>
    <cellStyle name="Normal 2" xfId="2" xr:uid="{00000000-0005-0000-0000-000001000000}"/>
    <cellStyle name="Normal 3" xfId="3" xr:uid="{00000000-0005-0000-0000-000002000000}"/>
    <cellStyle name="Normal 4" xfId="4" xr:uid="{00000000-0005-0000-0000-000003000000}"/>
    <cellStyle name="Note" xfId="1" builtinId="10"/>
    <cellStyle name="Note 2" xfId="5" xr:uid="{00000000-0005-0000-0000-000005000000}"/>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png"/><Relationship Id="rId6" Type="http://schemas.openxmlformats.org/officeDocument/2006/relationships/image" Target="../media/image5.tmp"/><Relationship Id="rId5" Type="http://schemas.openxmlformats.org/officeDocument/2006/relationships/image" Target="../media/image4.tmp"/><Relationship Id="rId4" Type="http://schemas.openxmlformats.org/officeDocument/2006/relationships/hyperlink" Target="https://youtu.be/zUPDfCfcF_4"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8.tmp"/><Relationship Id="rId2" Type="http://schemas.openxmlformats.org/officeDocument/2006/relationships/image" Target="../media/image7.tmp"/><Relationship Id="rId1" Type="http://schemas.openxmlformats.org/officeDocument/2006/relationships/image" Target="../media/image6.tmp"/><Relationship Id="rId4" Type="http://schemas.openxmlformats.org/officeDocument/2006/relationships/image" Target="../media/image9.tmp"/></Relationships>
</file>

<file path=xl/drawings/_rels/drawing3.xml.rels><?xml version="1.0" encoding="UTF-8" standalone="yes"?>
<Relationships xmlns="http://schemas.openxmlformats.org/package/2006/relationships"><Relationship Id="rId3" Type="http://schemas.openxmlformats.org/officeDocument/2006/relationships/image" Target="../media/image12.tmp"/><Relationship Id="rId2" Type="http://schemas.openxmlformats.org/officeDocument/2006/relationships/image" Target="../media/image11.tmp"/><Relationship Id="rId1" Type="http://schemas.openxmlformats.org/officeDocument/2006/relationships/image" Target="../media/image10.tmp"/></Relationships>
</file>

<file path=xl/drawings/_rels/drawing4.xml.rels><?xml version="1.0" encoding="UTF-8" standalone="yes"?>
<Relationships xmlns="http://schemas.openxmlformats.org/package/2006/relationships"><Relationship Id="rId3" Type="http://schemas.openxmlformats.org/officeDocument/2006/relationships/image" Target="../media/image15.tmp"/><Relationship Id="rId2" Type="http://schemas.openxmlformats.org/officeDocument/2006/relationships/image" Target="../media/image14.tmp"/><Relationship Id="rId1" Type="http://schemas.openxmlformats.org/officeDocument/2006/relationships/image" Target="../media/image13.tmp"/><Relationship Id="rId5" Type="http://schemas.openxmlformats.org/officeDocument/2006/relationships/image" Target="../media/image17.tmp"/><Relationship Id="rId4" Type="http://schemas.openxmlformats.org/officeDocument/2006/relationships/image" Target="../media/image16.tmp"/></Relationships>
</file>

<file path=xl/drawings/drawing1.xml><?xml version="1.0" encoding="utf-8"?>
<xdr:wsDr xmlns:xdr="http://schemas.openxmlformats.org/drawingml/2006/spreadsheetDrawing" xmlns:a="http://schemas.openxmlformats.org/drawingml/2006/main">
  <xdr:twoCellAnchor editAs="oneCell">
    <xdr:from>
      <xdr:col>31</xdr:col>
      <xdr:colOff>327287</xdr:colOff>
      <xdr:row>0</xdr:row>
      <xdr:rowOff>173935</xdr:rowOff>
    </xdr:from>
    <xdr:to>
      <xdr:col>36</xdr:col>
      <xdr:colOff>240195</xdr:colOff>
      <xdr:row>2</xdr:row>
      <xdr:rowOff>298173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2917" y="173935"/>
          <a:ext cx="1619126" cy="679173"/>
        </a:xfrm>
        <a:prstGeom prst="rect">
          <a:avLst/>
        </a:prstGeom>
      </xdr:spPr>
    </xdr:pic>
    <xdr:clientData/>
  </xdr:twoCellAnchor>
  <xdr:twoCellAnchor>
    <xdr:from>
      <xdr:col>2</xdr:col>
      <xdr:colOff>19707</xdr:colOff>
      <xdr:row>8</xdr:row>
      <xdr:rowOff>24849</xdr:rowOff>
    </xdr:from>
    <xdr:to>
      <xdr:col>35</xdr:col>
      <xdr:colOff>308743</xdr:colOff>
      <xdr:row>14</xdr:row>
      <xdr:rowOff>553279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49185" y="2542762"/>
          <a:ext cx="9656667" cy="1671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a:solidFill>
                <a:schemeClr val="dk1"/>
              </a:solidFill>
              <a:effectLst/>
              <a:latin typeface="+mn-lt"/>
              <a:ea typeface="+mn-ea"/>
              <a:cs typeface="+mn-cs"/>
            </a:rPr>
            <a:t>This spread sheet </a:t>
          </a:r>
          <a:r>
            <a:rPr lang="en-US" sz="1400" b="0" i="0" baseline="0">
              <a:solidFill>
                <a:schemeClr val="dk1"/>
              </a:solidFill>
              <a:effectLst/>
              <a:latin typeface="+mn-lt"/>
              <a:ea typeface="+mn-ea"/>
              <a:cs typeface="+mn-cs"/>
            </a:rPr>
            <a:t>c</a:t>
          </a:r>
          <a:r>
            <a:rPr lang="en-US" sz="1400" b="0" i="0">
              <a:solidFill>
                <a:schemeClr val="dk1"/>
              </a:solidFill>
              <a:effectLst/>
              <a:latin typeface="+mn-lt"/>
              <a:ea typeface="+mn-ea"/>
              <a:cs typeface="+mn-cs"/>
            </a:rPr>
            <a:t>omputes the expected transient inrush current associated with isolated and back-to-back capacitor bank switching. Input the stage reactive power rating, stage inductance, capacitor bank voltage rating, system frequency, and the short circuit level at the capacitor bank. The spread sheet provides the expected single stage inrush current as well as back-to-back inrush current magnitude and frequency for single stage and multi-stage capacitor banks.</a:t>
          </a:r>
          <a:br>
            <a:rPr lang="en-US" sz="1400"/>
          </a:br>
          <a:br>
            <a:rPr lang="en-US" sz="1400"/>
          </a:br>
          <a:r>
            <a:rPr lang="en-US" sz="1400" b="0" i="0">
              <a:solidFill>
                <a:schemeClr val="dk1"/>
              </a:solidFill>
              <a:effectLst/>
              <a:latin typeface="+mn-lt"/>
              <a:ea typeface="+mn-ea"/>
              <a:cs typeface="+mn-cs"/>
            </a:rPr>
            <a:t>The calculations are based on IEEE C37.012-2005, Application Guide for Capacitance Current Switching for AC High-Voltage Circuit Breakers.</a:t>
          </a:r>
          <a:endParaRPr lang="en-US" sz="1400"/>
        </a:p>
      </xdr:txBody>
    </xdr:sp>
    <xdr:clientData/>
  </xdr:twoCellAnchor>
  <xdr:twoCellAnchor>
    <xdr:from>
      <xdr:col>2</xdr:col>
      <xdr:colOff>27334</xdr:colOff>
      <xdr:row>73</xdr:row>
      <xdr:rowOff>34923</xdr:rowOff>
    </xdr:from>
    <xdr:to>
      <xdr:col>36</xdr:col>
      <xdr:colOff>66675</xdr:colOff>
      <xdr:row>130</xdr:row>
      <xdr:rowOff>49696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56812" y="15647640"/>
          <a:ext cx="9721711" cy="10873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mn-lt"/>
              <a:ea typeface="+mn-ea"/>
              <a:cs typeface="+mn-cs"/>
            </a:rPr>
            <a:t>Back</a:t>
          </a:r>
          <a:r>
            <a:rPr lang="en-US" sz="1600" b="1" i="0" baseline="0">
              <a:solidFill>
                <a:schemeClr val="dk1"/>
              </a:solidFill>
              <a:effectLst/>
              <a:latin typeface="+mn-lt"/>
              <a:ea typeface="+mn-ea"/>
              <a:cs typeface="+mn-cs"/>
            </a:rPr>
            <a:t> Ground Information</a:t>
          </a:r>
          <a:endParaRPr lang="en-US" sz="1600" b="1" i="0">
            <a:solidFill>
              <a:schemeClr val="dk1"/>
            </a:solidFill>
            <a:effectLst/>
            <a:latin typeface="+mn-lt"/>
            <a:ea typeface="+mn-ea"/>
            <a:cs typeface="+mn-cs"/>
          </a:endParaRPr>
        </a:p>
        <a:p>
          <a:r>
            <a:rPr lang="en-US" sz="1400" b="0" i="0">
              <a:solidFill>
                <a:schemeClr val="dk1"/>
              </a:solidFill>
              <a:effectLst/>
              <a:latin typeface="+mn-lt"/>
              <a:ea typeface="+mn-ea"/>
              <a:cs typeface="+mn-cs"/>
            </a:rPr>
            <a:t>Single stage and multi-stage capacitor banks, when energized, draw significant amounts of inrush current. This inrush current must be considered when choosing the capacitor switching device and transient inrush reactor. Two types of switching events, as defined by IEEE C37.012-2005 are as follows:</a:t>
          </a:r>
          <a:br>
            <a:rPr lang="en-US" sz="1400" b="0" i="0">
              <a:solidFill>
                <a:schemeClr val="dk1"/>
              </a:solidFill>
              <a:effectLst/>
              <a:latin typeface="+mn-lt"/>
              <a:ea typeface="+mn-ea"/>
              <a:cs typeface="+mn-cs"/>
            </a:rPr>
          </a:br>
          <a:endParaRPr lang="en-US" sz="1400" b="0" i="0">
            <a:solidFill>
              <a:schemeClr val="dk1"/>
            </a:solidFill>
            <a:effectLst/>
            <a:latin typeface="+mn-lt"/>
            <a:ea typeface="+mn-ea"/>
            <a:cs typeface="+mn-cs"/>
          </a:endParaRPr>
        </a:p>
        <a:p>
          <a:pPr lvl="1"/>
          <a:r>
            <a:rPr lang="en-US" sz="1400" b="0" i="0">
              <a:solidFill>
                <a:schemeClr val="dk1"/>
              </a:solidFill>
              <a:effectLst/>
              <a:latin typeface="+mn-lt"/>
              <a:ea typeface="+mn-ea"/>
              <a:cs typeface="+mn-cs"/>
            </a:rPr>
            <a:t>* The capacitor bank is energized from a bus that does not have other capacitor banks energized. This situation is called isolated capacitor bank switching.</a:t>
          </a:r>
          <a:br>
            <a:rPr lang="en-US" sz="1400" b="0" i="0">
              <a:solidFill>
                <a:schemeClr val="dk1"/>
              </a:solidFill>
              <a:effectLst/>
              <a:latin typeface="+mn-lt"/>
              <a:ea typeface="+mn-ea"/>
              <a:cs typeface="+mn-cs"/>
            </a:rPr>
          </a:br>
          <a:endParaRPr lang="en-US" sz="1400" b="0" i="0">
            <a:solidFill>
              <a:schemeClr val="dk1"/>
            </a:solidFill>
            <a:effectLst/>
            <a:latin typeface="+mn-lt"/>
            <a:ea typeface="+mn-ea"/>
            <a:cs typeface="+mn-cs"/>
          </a:endParaRPr>
        </a:p>
        <a:p>
          <a:pPr lvl="1"/>
          <a:r>
            <a:rPr lang="en-US" sz="1400" b="0" i="0">
              <a:solidFill>
                <a:schemeClr val="dk1"/>
              </a:solidFill>
              <a:effectLst/>
              <a:latin typeface="+mn-lt"/>
              <a:ea typeface="+mn-ea"/>
              <a:cs typeface="+mn-cs"/>
            </a:rPr>
            <a:t>*</a:t>
          </a:r>
          <a:r>
            <a:rPr lang="en-US" sz="1400" b="0" i="0" baseline="0">
              <a:solidFill>
                <a:schemeClr val="dk1"/>
              </a:solidFill>
              <a:effectLst/>
              <a:latin typeface="+mn-lt"/>
              <a:ea typeface="+mn-ea"/>
              <a:cs typeface="+mn-cs"/>
            </a:rPr>
            <a:t> </a:t>
          </a:r>
          <a:r>
            <a:rPr lang="en-US" sz="1400" b="0" i="0">
              <a:solidFill>
                <a:schemeClr val="dk1"/>
              </a:solidFill>
              <a:effectLst/>
              <a:latin typeface="+mn-lt"/>
              <a:ea typeface="+mn-ea"/>
              <a:cs typeface="+mn-cs"/>
            </a:rPr>
            <a:t>The capacitor bank is energized from a bus that has other capacitor banks energized. This situation is called back-to-back capacitor bank switching.</a:t>
          </a:r>
          <a:br>
            <a:rPr lang="en-US" sz="1400" b="0" i="0">
              <a:solidFill>
                <a:schemeClr val="dk1"/>
              </a:solidFill>
              <a:effectLst/>
              <a:latin typeface="+mn-lt"/>
              <a:ea typeface="+mn-ea"/>
              <a:cs typeface="+mn-cs"/>
            </a:rPr>
          </a:br>
          <a:endParaRPr lang="en-US" sz="1400" b="0" i="0">
            <a:solidFill>
              <a:schemeClr val="dk1"/>
            </a:solidFill>
            <a:effectLst/>
            <a:latin typeface="+mn-lt"/>
            <a:ea typeface="+mn-ea"/>
            <a:cs typeface="+mn-cs"/>
          </a:endParaRPr>
        </a:p>
        <a:p>
          <a:r>
            <a:rPr lang="en-US" sz="1400" b="0" i="0">
              <a:solidFill>
                <a:schemeClr val="dk1"/>
              </a:solidFill>
              <a:effectLst/>
              <a:latin typeface="+mn-lt"/>
              <a:ea typeface="+mn-ea"/>
              <a:cs typeface="+mn-cs"/>
            </a:rPr>
            <a:t>A capacitor bank is considered isolated when the inrush current on energization is limited by the inductance of the source and the capacitance of the bank being energized. </a:t>
          </a:r>
          <a:br>
            <a:rPr lang="en-US" sz="1400" b="0" i="0">
              <a:solidFill>
                <a:schemeClr val="dk1"/>
              </a:solidFill>
              <a:effectLst/>
              <a:latin typeface="+mn-lt"/>
              <a:ea typeface="+mn-ea"/>
              <a:cs typeface="+mn-cs"/>
            </a:rPr>
          </a:br>
          <a:br>
            <a:rPr lang="en-US" sz="1400" b="0" i="0">
              <a:solidFill>
                <a:schemeClr val="dk1"/>
              </a:solidFill>
              <a:effectLst/>
              <a:latin typeface="+mn-lt"/>
              <a:ea typeface="+mn-ea"/>
              <a:cs typeface="+mn-cs"/>
            </a:rPr>
          </a:br>
          <a:r>
            <a:rPr lang="en-US" sz="1400" b="0" i="0">
              <a:solidFill>
                <a:schemeClr val="dk1"/>
              </a:solidFill>
              <a:effectLst/>
              <a:latin typeface="+mn-lt"/>
              <a:ea typeface="+mn-ea"/>
              <a:cs typeface="+mn-cs"/>
            </a:rPr>
            <a:t>The inrush current of an isolated capacitor bank will be increased when other capacitor banks are connected to the same bus or nearby. Such a case always exists in multi-stage capacitor bank and also in substations where multiple capacitor banks may be applied on opposite sides of a tie-breaker. </a:t>
          </a:r>
          <a:br>
            <a:rPr lang="en-US" sz="1400" b="0" i="0">
              <a:solidFill>
                <a:schemeClr val="dk1"/>
              </a:solidFill>
              <a:effectLst/>
              <a:latin typeface="+mn-lt"/>
              <a:ea typeface="+mn-ea"/>
              <a:cs typeface="+mn-cs"/>
            </a:rPr>
          </a:br>
          <a:br>
            <a:rPr lang="en-US" sz="1400" b="0" i="0">
              <a:solidFill>
                <a:schemeClr val="dk1"/>
              </a:solidFill>
              <a:effectLst/>
              <a:latin typeface="+mn-lt"/>
              <a:ea typeface="+mn-ea"/>
              <a:cs typeface="+mn-cs"/>
            </a:rPr>
          </a:br>
          <a:r>
            <a:rPr lang="en-US" sz="1400" b="0" i="0">
              <a:solidFill>
                <a:schemeClr val="dk1"/>
              </a:solidFill>
              <a:effectLst/>
              <a:latin typeface="+mn-lt"/>
              <a:ea typeface="+mn-ea"/>
              <a:cs typeface="+mn-cs"/>
            </a:rPr>
            <a:t>Such applications give rise to an inrush current of very high amplitude and frequency, which has to be limited in order not to be harmful to the circuit breaker or capacitor switch, the capacitor banks, and/or the network. The magnitude and frequency of this inrush current is a function of the following:</a:t>
          </a:r>
        </a:p>
        <a:p>
          <a:endParaRPr lang="en-US" sz="1400" b="0" i="0">
            <a:solidFill>
              <a:schemeClr val="dk1"/>
            </a:solidFill>
            <a:effectLst/>
            <a:latin typeface="+mn-lt"/>
            <a:ea typeface="+mn-ea"/>
            <a:cs typeface="+mn-cs"/>
          </a:endParaRPr>
        </a:p>
        <a:p>
          <a:pPr lvl="1"/>
          <a:r>
            <a:rPr lang="en-US" sz="1400" b="0" i="0">
              <a:solidFill>
                <a:schemeClr val="dk1"/>
              </a:solidFill>
              <a:effectLst/>
              <a:latin typeface="+mn-lt"/>
              <a:ea typeface="+mn-ea"/>
              <a:cs typeface="+mn-cs"/>
            </a:rPr>
            <a:t>1) Applied voltage (point on the voltage wave at closing)</a:t>
          </a:r>
        </a:p>
        <a:p>
          <a:pPr lvl="1"/>
          <a:r>
            <a:rPr lang="en-US" sz="1400" b="0" i="0">
              <a:solidFill>
                <a:schemeClr val="dk1"/>
              </a:solidFill>
              <a:effectLst/>
              <a:latin typeface="+mn-lt"/>
              <a:ea typeface="+mn-ea"/>
              <a:cs typeface="+mn-cs"/>
            </a:rPr>
            <a:t>2) Capacitance of the circuit</a:t>
          </a:r>
        </a:p>
        <a:p>
          <a:pPr lvl="1"/>
          <a:r>
            <a:rPr lang="en-US" sz="1400" b="0" i="0">
              <a:solidFill>
                <a:schemeClr val="dk1"/>
              </a:solidFill>
              <a:effectLst/>
              <a:latin typeface="+mn-lt"/>
              <a:ea typeface="+mn-ea"/>
              <a:cs typeface="+mn-cs"/>
            </a:rPr>
            <a:t>3) Inductance in the circuit (amount and location)</a:t>
          </a:r>
        </a:p>
        <a:p>
          <a:pPr lvl="1"/>
          <a:r>
            <a:rPr lang="en-US" sz="1400" b="0" i="0">
              <a:solidFill>
                <a:schemeClr val="dk1"/>
              </a:solidFill>
              <a:effectLst/>
              <a:latin typeface="+mn-lt"/>
              <a:ea typeface="+mn-ea"/>
              <a:cs typeface="+mn-cs"/>
            </a:rPr>
            <a:t>4) Any charge on the capacitor bank at the instant of closing</a:t>
          </a:r>
        </a:p>
        <a:p>
          <a:pPr lvl="1"/>
          <a:r>
            <a:rPr lang="en-US" sz="1400" b="0" i="0">
              <a:solidFill>
                <a:schemeClr val="dk1"/>
              </a:solidFill>
              <a:effectLst/>
              <a:latin typeface="+mn-lt"/>
              <a:ea typeface="+mn-ea"/>
              <a:cs typeface="+mn-cs"/>
            </a:rPr>
            <a:t>5) Any damping of the circuit due to closing resistors, e.g.,</a:t>
          </a:r>
          <a:r>
            <a:rPr lang="en-US" sz="1400" b="0" i="0" baseline="0">
              <a:solidFill>
                <a:schemeClr val="dk1"/>
              </a:solidFill>
              <a:effectLst/>
              <a:latin typeface="+mn-lt"/>
              <a:ea typeface="+mn-ea"/>
              <a:cs typeface="+mn-cs"/>
            </a:rPr>
            <a:t> a Southern States CapSwitcher,</a:t>
          </a:r>
          <a:r>
            <a:rPr lang="en-US" sz="1400" b="0" i="0">
              <a:solidFill>
                <a:schemeClr val="dk1"/>
              </a:solidFill>
              <a:effectLst/>
              <a:latin typeface="+mn-lt"/>
              <a:ea typeface="+mn-ea"/>
              <a:cs typeface="+mn-cs"/>
            </a:rPr>
            <a:t> or other resistances in the circuit</a:t>
          </a:r>
        </a:p>
        <a:p>
          <a:endParaRPr lang="en-US" sz="1400" b="0" i="0">
            <a:solidFill>
              <a:schemeClr val="dk1"/>
            </a:solidFill>
            <a:effectLst/>
            <a:latin typeface="+mn-lt"/>
            <a:ea typeface="+mn-ea"/>
            <a:cs typeface="+mn-cs"/>
          </a:endParaRPr>
        </a:p>
        <a:p>
          <a:r>
            <a:rPr lang="en-US" sz="1400" b="0" i="0">
              <a:solidFill>
                <a:schemeClr val="dk1"/>
              </a:solidFill>
              <a:effectLst/>
              <a:latin typeface="+mn-lt"/>
              <a:ea typeface="+mn-ea"/>
              <a:cs typeface="+mn-cs"/>
            </a:rPr>
            <a:t>It is assumed that the capacitor bank is discharged prior to energization. This assumption is reasonable, as capacitor units are fitted with discharging resistors that will discharge the capacitor bank. Typical discharge times are</a:t>
          </a:r>
          <a:r>
            <a:rPr lang="en-US" sz="1400" b="0" i="0" baseline="0">
              <a:solidFill>
                <a:schemeClr val="dk1"/>
              </a:solidFill>
              <a:effectLst/>
              <a:latin typeface="+mn-lt"/>
              <a:ea typeface="+mn-ea"/>
              <a:cs typeface="+mn-cs"/>
            </a:rPr>
            <a:t> on</a:t>
          </a:r>
          <a:r>
            <a:rPr lang="en-US" sz="1400" b="0" i="0">
              <a:solidFill>
                <a:schemeClr val="dk1"/>
              </a:solidFill>
              <a:effectLst/>
              <a:latin typeface="+mn-lt"/>
              <a:ea typeface="+mn-ea"/>
              <a:cs typeface="+mn-cs"/>
            </a:rPr>
            <a:t> the order of 5 min. </a:t>
          </a:r>
          <a:br>
            <a:rPr lang="en-US" sz="1400" b="0" i="0">
              <a:solidFill>
                <a:schemeClr val="dk1"/>
              </a:solidFill>
              <a:effectLst/>
              <a:latin typeface="+mn-lt"/>
              <a:ea typeface="+mn-ea"/>
              <a:cs typeface="+mn-cs"/>
            </a:rPr>
          </a:br>
          <a:br>
            <a:rPr lang="en-US" sz="1400" b="0" i="0">
              <a:solidFill>
                <a:schemeClr val="dk1"/>
              </a:solidFill>
              <a:effectLst/>
              <a:latin typeface="+mn-lt"/>
              <a:ea typeface="+mn-ea"/>
              <a:cs typeface="+mn-cs"/>
            </a:rPr>
          </a:br>
          <a:r>
            <a:rPr lang="en-US" sz="1400" b="0" i="0">
              <a:solidFill>
                <a:schemeClr val="dk1"/>
              </a:solidFill>
              <a:effectLst/>
              <a:latin typeface="+mn-lt"/>
              <a:ea typeface="+mn-ea"/>
              <a:cs typeface="+mn-cs"/>
            </a:rPr>
            <a:t>The transient inrush current to an isolated bank is less than the available short-circuit current at the capacitor bank terminals. It rarely exceeds 20 times the rated current of the capacitor bank at a frequency that approaches 1 kHz. Because a circuit breaker must meet the making current requirements of the system, transient inrush current is not a limiting factor in isolated capacitor bank applications. </a:t>
          </a:r>
          <a:br>
            <a:rPr lang="en-US" sz="1400" b="0" i="0">
              <a:solidFill>
                <a:schemeClr val="dk1"/>
              </a:solidFill>
              <a:effectLst/>
              <a:latin typeface="+mn-lt"/>
              <a:ea typeface="+mn-ea"/>
              <a:cs typeface="+mn-cs"/>
            </a:rPr>
          </a:br>
          <a:br>
            <a:rPr lang="en-US" sz="1400" b="0" i="0">
              <a:solidFill>
                <a:schemeClr val="dk1"/>
              </a:solidFill>
              <a:effectLst/>
              <a:latin typeface="+mn-lt"/>
              <a:ea typeface="+mn-ea"/>
              <a:cs typeface="+mn-cs"/>
            </a:rPr>
          </a:br>
          <a:r>
            <a:rPr lang="en-US" sz="1400" b="0" i="0">
              <a:solidFill>
                <a:schemeClr val="dk1"/>
              </a:solidFill>
              <a:effectLst/>
              <a:latin typeface="+mn-lt"/>
              <a:ea typeface="+mn-ea"/>
              <a:cs typeface="+mn-cs"/>
            </a:rPr>
            <a:t>When capacitor banks are switched back-to-back (i.e., when one bank is switched while another bank is connected to the same bus), transient currents of prospective high magnitude and frequency flow between the banks on closing of the circuit breaker or capacitor switch. The effects are similar to that of a restrike on opening. This oscillatory current that follows is limited only by the impedance of the capacitor bank and the circuit impedance between the energized bank or banks and the switched bank. This transient current usually decays to zero in a fraction of a cycle of the system frequency. In the case of back-to-back switching, the component supplied by the source is at a lower frequency; therefore it is normally neglected.</a:t>
          </a:r>
        </a:p>
        <a:p>
          <a:endParaRPr lang="en-US" sz="1400" b="0" i="0">
            <a:solidFill>
              <a:schemeClr val="dk1"/>
            </a:solidFill>
            <a:effectLst/>
            <a:latin typeface="+mn-lt"/>
            <a:ea typeface="+mn-ea"/>
            <a:cs typeface="+mn-cs"/>
          </a:endParaRPr>
        </a:p>
        <a:p>
          <a:endParaRPr lang="en-US" sz="1400" b="0" i="0">
            <a:solidFill>
              <a:schemeClr val="dk1"/>
            </a:solidFill>
            <a:effectLst/>
            <a:latin typeface="+mn-lt"/>
            <a:ea typeface="+mn-ea"/>
            <a:cs typeface="+mn-cs"/>
          </a:endParaRPr>
        </a:p>
        <a:p>
          <a:endParaRPr lang="en-US" sz="1200"/>
        </a:p>
      </xdr:txBody>
    </xdr:sp>
    <xdr:clientData/>
  </xdr:twoCellAnchor>
  <xdr:twoCellAnchor editAs="oneCell">
    <xdr:from>
      <xdr:col>2</xdr:col>
      <xdr:colOff>82825</xdr:colOff>
      <xdr:row>39</xdr:row>
      <xdr:rowOff>2491</xdr:rowOff>
    </xdr:from>
    <xdr:to>
      <xdr:col>11</xdr:col>
      <xdr:colOff>157268</xdr:colOff>
      <xdr:row>48</xdr:row>
      <xdr:rowOff>82829</xdr:rowOff>
    </xdr:to>
    <xdr:pic>
      <xdr:nvPicPr>
        <xdr:cNvPr id="8" name="Picture 7" descr="Screen Clippi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303" y="7945513"/>
          <a:ext cx="2534378" cy="1794838"/>
        </a:xfrm>
        <a:prstGeom prst="rect">
          <a:avLst/>
        </a:prstGeom>
      </xdr:spPr>
    </xdr:pic>
    <xdr:clientData/>
  </xdr:twoCellAnchor>
  <xdr:twoCellAnchor editAs="oneCell">
    <xdr:from>
      <xdr:col>1</xdr:col>
      <xdr:colOff>289477</xdr:colOff>
      <xdr:row>49</xdr:row>
      <xdr:rowOff>21941</xdr:rowOff>
    </xdr:from>
    <xdr:to>
      <xdr:col>30</xdr:col>
      <xdr:colOff>57948</xdr:colOff>
      <xdr:row>65</xdr:row>
      <xdr:rowOff>132530</xdr:rowOff>
    </xdr:to>
    <xdr:pic>
      <xdr:nvPicPr>
        <xdr:cNvPr id="10" name="Picture 9" descr="Screen Clippi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4216" y="9869963"/>
          <a:ext cx="7744623" cy="3158589"/>
        </a:xfrm>
        <a:prstGeom prst="rect">
          <a:avLst/>
        </a:prstGeom>
      </xdr:spPr>
    </xdr:pic>
    <xdr:clientData/>
  </xdr:twoCellAnchor>
  <xdr:oneCellAnchor>
    <xdr:from>
      <xdr:col>31</xdr:col>
      <xdr:colOff>327287</xdr:colOff>
      <xdr:row>66</xdr:row>
      <xdr:rowOff>173935</xdr:rowOff>
    </xdr:from>
    <xdr:ext cx="1617883" cy="676688"/>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37" y="173935"/>
          <a:ext cx="1617883" cy="676688"/>
        </a:xfrm>
        <a:prstGeom prst="rect">
          <a:avLst/>
        </a:prstGeom>
      </xdr:spPr>
    </xdr:pic>
    <xdr:clientData/>
  </xdr:oneCellAnchor>
  <xdr:twoCellAnchor>
    <xdr:from>
      <xdr:col>39</xdr:col>
      <xdr:colOff>248478</xdr:colOff>
      <xdr:row>21</xdr:row>
      <xdr:rowOff>173935</xdr:rowOff>
    </xdr:from>
    <xdr:to>
      <xdr:col>52</xdr:col>
      <xdr:colOff>74543</xdr:colOff>
      <xdr:row>36</xdr:row>
      <xdr:rowOff>182218</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504543" y="5582478"/>
          <a:ext cx="3917674" cy="2484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For</a:t>
          </a:r>
          <a:r>
            <a:rPr lang="en-US" sz="1100" baseline="0">
              <a:solidFill>
                <a:srgbClr val="FF0000"/>
              </a:solidFill>
            </a:rPr>
            <a:t> General Purpose Circuit Breakers (Class C0), the transient inrush peak current on closing is to be less than 1.41 times the rated short circuit current or 50kA (whichever is less) and the product of the inrush current peak and frequency shall not exceed 20,000 kAHz.</a:t>
          </a:r>
        </a:p>
        <a:p>
          <a:endParaRPr lang="en-US" sz="1100" baseline="0">
            <a:solidFill>
              <a:srgbClr val="FF0000"/>
            </a:solidFill>
          </a:endParaRPr>
        </a:p>
        <a:p>
          <a:r>
            <a:rPr lang="en-US" sz="1100" baseline="0">
              <a:solidFill>
                <a:srgbClr val="FF0000"/>
              </a:solidFill>
            </a:rPr>
            <a:t>For vacuum switches not covered by IEEE C37.06, but rather by C37.66, </a:t>
          </a:r>
          <a:r>
            <a:rPr lang="en-US" sz="1100" i="1" baseline="0">
              <a:solidFill>
                <a:srgbClr val="FF0000"/>
              </a:solidFill>
            </a:rPr>
            <a:t>IEEE standard for capacitor switches</a:t>
          </a:r>
          <a:r>
            <a:rPr lang="en-US" sz="1100" baseline="0">
              <a:solidFill>
                <a:srgbClr val="FF0000"/>
              </a:solidFill>
            </a:rPr>
            <a:t>, NEPSI recommends the inrush current magnitude be limited to 50% of the switch high frequency making current rating. Such a recommendation ensures long life and trouble free operation of the switching device. </a:t>
          </a:r>
          <a:endParaRPr lang="en-US" sz="1100">
            <a:solidFill>
              <a:srgbClr val="FF0000"/>
            </a:solidFill>
          </a:endParaRPr>
        </a:p>
      </xdr:txBody>
    </xdr:sp>
    <xdr:clientData/>
  </xdr:twoCellAnchor>
  <xdr:twoCellAnchor editAs="oneCell">
    <xdr:from>
      <xdr:col>39</xdr:col>
      <xdr:colOff>74543</xdr:colOff>
      <xdr:row>2</xdr:row>
      <xdr:rowOff>121105</xdr:rowOff>
    </xdr:from>
    <xdr:to>
      <xdr:col>64</xdr:col>
      <xdr:colOff>198783</xdr:colOff>
      <xdr:row>20</xdr:row>
      <xdr:rowOff>95349</xdr:rowOff>
    </xdr:to>
    <xdr:pic>
      <xdr:nvPicPr>
        <xdr:cNvPr id="7" name="Picture 6">
          <a:hlinkClick xmlns:r="http://schemas.openxmlformats.org/officeDocument/2006/relationships" r:id="rId4"/>
          <a:extLst>
            <a:ext uri="{FF2B5EF4-FFF2-40B4-BE49-F238E27FC236}">
              <a16:creationId xmlns:a16="http://schemas.microsoft.com/office/drawing/2014/main" id="{78AA6854-8C96-43EF-9DD3-4C4B9918B3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330608" y="676040"/>
          <a:ext cx="8290892" cy="4637352"/>
        </a:xfrm>
        <a:prstGeom prst="rect">
          <a:avLst/>
        </a:prstGeom>
      </xdr:spPr>
    </xdr:pic>
    <xdr:clientData/>
  </xdr:twoCellAnchor>
  <xdr:twoCellAnchor>
    <xdr:from>
      <xdr:col>13</xdr:col>
      <xdr:colOff>91142</xdr:colOff>
      <xdr:row>38</xdr:row>
      <xdr:rowOff>168346</xdr:rowOff>
    </xdr:from>
    <xdr:to>
      <xdr:col>30</xdr:col>
      <xdr:colOff>104983</xdr:colOff>
      <xdr:row>47</xdr:row>
      <xdr:rowOff>149089</xdr:rowOff>
    </xdr:to>
    <xdr:grpSp>
      <xdr:nvGrpSpPr>
        <xdr:cNvPr id="12" name="Group 11">
          <a:extLst>
            <a:ext uri="{FF2B5EF4-FFF2-40B4-BE49-F238E27FC236}">
              <a16:creationId xmlns:a16="http://schemas.microsoft.com/office/drawing/2014/main" id="{FEABE492-6772-49E3-A6CA-B0EFE760086F}"/>
            </a:ext>
          </a:extLst>
        </xdr:cNvPr>
        <xdr:cNvGrpSpPr/>
      </xdr:nvGrpSpPr>
      <xdr:grpSpPr>
        <a:xfrm>
          <a:off x="3685794" y="9146694"/>
          <a:ext cx="4710080" cy="1695243"/>
          <a:chOff x="3685794" y="9146694"/>
          <a:chExt cx="4710080" cy="1695243"/>
        </a:xfrm>
      </xdr:grpSpPr>
      <xdr:pic>
        <xdr:nvPicPr>
          <xdr:cNvPr id="9" name="Picture 8" descr="Screen Clippi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85794" y="9146694"/>
            <a:ext cx="4710080" cy="1695243"/>
          </a:xfrm>
          <a:prstGeom prst="rect">
            <a:avLst/>
          </a:prstGeom>
        </xdr:spPr>
      </xdr:pic>
      <xdr:sp macro="" textlink="">
        <xdr:nvSpPr>
          <xdr:cNvPr id="5" name="TextBox 4">
            <a:extLst>
              <a:ext uri="{FF2B5EF4-FFF2-40B4-BE49-F238E27FC236}">
                <a16:creationId xmlns:a16="http://schemas.microsoft.com/office/drawing/2014/main" id="{2D8409FE-E406-4A93-86EF-A6B365BA0016}"/>
              </a:ext>
            </a:extLst>
          </xdr:cNvPr>
          <xdr:cNvSpPr txBox="1"/>
        </xdr:nvSpPr>
        <xdr:spPr>
          <a:xfrm>
            <a:off x="5541066" y="9616108"/>
            <a:ext cx="223630" cy="21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X</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158672</xdr:rowOff>
    </xdr:from>
    <xdr:to>
      <xdr:col>9</xdr:col>
      <xdr:colOff>200739</xdr:colOff>
      <xdr:row>165</xdr:row>
      <xdr:rowOff>120823</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62622" y="158672"/>
          <a:ext cx="5070105" cy="26794773"/>
          <a:chOff x="571500" y="190500"/>
          <a:chExt cx="5115639" cy="26680473"/>
        </a:xfrm>
      </xdr:grpSpPr>
      <xdr:pic>
        <xdr:nvPicPr>
          <xdr:cNvPr id="3" name="Picture 2" descr="Screen Clippi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190500"/>
            <a:ext cx="5010850" cy="5458587"/>
          </a:xfrm>
          <a:prstGeom prst="rect">
            <a:avLst/>
          </a:prstGeom>
        </xdr:spPr>
      </xdr:pic>
      <xdr:pic>
        <xdr:nvPicPr>
          <xdr:cNvPr id="4" name="Picture 3" descr="Screen Clippi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5638800"/>
            <a:ext cx="4953692" cy="7201906"/>
          </a:xfrm>
          <a:prstGeom prst="rect">
            <a:avLst/>
          </a:prstGeom>
        </xdr:spPr>
      </xdr:pic>
      <xdr:pic>
        <xdr:nvPicPr>
          <xdr:cNvPr id="5" name="Picture 4" descr="Screen Clippi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 y="12954000"/>
            <a:ext cx="5115639" cy="7163800"/>
          </a:xfrm>
          <a:prstGeom prst="rect">
            <a:avLst/>
          </a:prstGeom>
        </xdr:spPr>
      </xdr:pic>
      <xdr:pic>
        <xdr:nvPicPr>
          <xdr:cNvPr id="6" name="Picture 5" descr="Screen Clippi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0" y="20078700"/>
            <a:ext cx="4867955" cy="6792273"/>
          </a:xfrm>
          <a:prstGeom prst="rect">
            <a:avLst/>
          </a:prstGeom>
        </xdr:spPr>
      </xdr:pic>
    </xdr:grpSp>
    <xdr:clientData/>
  </xdr:twoCellAnchor>
  <xdr:twoCellAnchor>
    <xdr:from>
      <xdr:col>10</xdr:col>
      <xdr:colOff>88280</xdr:colOff>
      <xdr:row>7</xdr:row>
      <xdr:rowOff>120805</xdr:rowOff>
    </xdr:from>
    <xdr:to>
      <xdr:col>14</xdr:col>
      <xdr:colOff>13939</xdr:colOff>
      <xdr:row>19</xdr:row>
      <xdr:rowOff>88281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445512" y="1259159"/>
          <a:ext cx="2360342" cy="1918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NEPSI's</a:t>
          </a:r>
          <a:r>
            <a:rPr lang="en-US" sz="1100" baseline="0">
              <a:solidFill>
                <a:srgbClr val="FF0000"/>
              </a:solidFill>
            </a:rPr>
            <a:t> experience: 2.4kV through 15kV rated capacitor banks typically have transient inrush reactors rated as low as 40 micro-Henrys. At 38kV, their values typically increase to near 100 micro-Henrys.  Their current rating should account for maxium system voltage including over-voltages.</a:t>
          </a:r>
          <a:endParaRPr 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463827</xdr:colOff>
      <xdr:row>1</xdr:row>
      <xdr:rowOff>8283</xdr:rowOff>
    </xdr:from>
    <xdr:to>
      <xdr:col>7</xdr:col>
      <xdr:colOff>1192545</xdr:colOff>
      <xdr:row>35</xdr:row>
      <xdr:rowOff>126993</xdr:rowOff>
    </xdr:to>
    <xdr:pic>
      <xdr:nvPicPr>
        <xdr:cNvPr id="2" name="Picture 1" descr="Screen Clippi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452" y="170208"/>
          <a:ext cx="4853043" cy="7738710"/>
        </a:xfrm>
        <a:prstGeom prst="rect">
          <a:avLst/>
        </a:prstGeom>
      </xdr:spPr>
    </xdr:pic>
    <xdr:clientData/>
  </xdr:twoCellAnchor>
  <xdr:twoCellAnchor editAs="oneCell">
    <xdr:from>
      <xdr:col>10</xdr:col>
      <xdr:colOff>57871</xdr:colOff>
      <xdr:row>1</xdr:row>
      <xdr:rowOff>115958</xdr:rowOff>
    </xdr:from>
    <xdr:to>
      <xdr:col>22</xdr:col>
      <xdr:colOff>432469</xdr:colOff>
      <xdr:row>27</xdr:row>
      <xdr:rowOff>71798</xdr:rowOff>
    </xdr:to>
    <xdr:pic>
      <xdr:nvPicPr>
        <xdr:cNvPr id="3" name="Picture 2" descr="Screen Clippi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87296" y="277883"/>
          <a:ext cx="7689798" cy="5308890"/>
        </a:xfrm>
        <a:prstGeom prst="rect">
          <a:avLst/>
        </a:prstGeom>
      </xdr:spPr>
    </xdr:pic>
    <xdr:clientData/>
  </xdr:twoCellAnchor>
  <xdr:twoCellAnchor editAs="oneCell">
    <xdr:from>
      <xdr:col>10</xdr:col>
      <xdr:colOff>46665</xdr:colOff>
      <xdr:row>28</xdr:row>
      <xdr:rowOff>115965</xdr:rowOff>
    </xdr:from>
    <xdr:to>
      <xdr:col>22</xdr:col>
      <xdr:colOff>340508</xdr:colOff>
      <xdr:row>57</xdr:row>
      <xdr:rowOff>33242</xdr:rowOff>
    </xdr:to>
    <xdr:pic>
      <xdr:nvPicPr>
        <xdr:cNvPr id="4" name="Picture 3" descr="Screen Clippi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76090" y="5792865"/>
          <a:ext cx="7609043" cy="55846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57978</xdr:rowOff>
    </xdr:from>
    <xdr:to>
      <xdr:col>9</xdr:col>
      <xdr:colOff>31335</xdr:colOff>
      <xdr:row>132</xdr:row>
      <xdr:rowOff>141307</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62623" y="57978"/>
          <a:ext cx="4900700" cy="21549427"/>
          <a:chOff x="571501" y="57978"/>
          <a:chExt cx="4976051" cy="21949416"/>
        </a:xfrm>
      </xdr:grpSpPr>
      <xdr:pic>
        <xdr:nvPicPr>
          <xdr:cNvPr id="3" name="Picture 2" descr="Screen Clippi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044" y="57978"/>
            <a:ext cx="4877481" cy="2419688"/>
          </a:xfrm>
          <a:prstGeom prst="rect">
            <a:avLst/>
          </a:prstGeom>
        </xdr:spPr>
      </xdr:pic>
      <xdr:pic>
        <xdr:nvPicPr>
          <xdr:cNvPr id="4" name="Picture 3" descr="Screen Clipping">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7815"/>
          <a:stretch/>
        </xdr:blipFill>
        <xdr:spPr>
          <a:xfrm>
            <a:off x="588064" y="2559325"/>
            <a:ext cx="4925113" cy="4689495"/>
          </a:xfrm>
          <a:prstGeom prst="rect">
            <a:avLst/>
          </a:prstGeom>
        </xdr:spPr>
      </xdr:pic>
      <xdr:pic>
        <xdr:nvPicPr>
          <xdr:cNvPr id="5" name="Picture 4" descr="Screen Clippi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2913" y="7288696"/>
            <a:ext cx="4848902" cy="7240011"/>
          </a:xfrm>
          <a:prstGeom prst="rect">
            <a:avLst/>
          </a:prstGeom>
        </xdr:spPr>
      </xdr:pic>
      <xdr:pic>
        <xdr:nvPicPr>
          <xdr:cNvPr id="6" name="Picture 5" descr="Screen Clippin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1501" y="14420022"/>
            <a:ext cx="4887007" cy="6944695"/>
          </a:xfrm>
          <a:prstGeom prst="rect">
            <a:avLst/>
          </a:prstGeom>
        </xdr:spPr>
      </xdr:pic>
      <xdr:pic>
        <xdr:nvPicPr>
          <xdr:cNvPr id="7" name="Picture 6" descr="Screen Clippin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2913" y="21369130"/>
            <a:ext cx="4934639" cy="638264"/>
          </a:xfrm>
          <a:prstGeom prst="rect">
            <a:avLst/>
          </a:prstGeom>
        </xdr:spPr>
      </xdr:pic>
    </xdr:grpSp>
    <xdr:clientData/>
  </xdr:twoCellAnchor>
  <xdr:twoCellAnchor>
    <xdr:from>
      <xdr:col>10</xdr:col>
      <xdr:colOff>339183</xdr:colOff>
      <xdr:row>2</xdr:row>
      <xdr:rowOff>60403</xdr:rowOff>
    </xdr:from>
    <xdr:to>
      <xdr:col>14</xdr:col>
      <xdr:colOff>264841</xdr:colOff>
      <xdr:row>10</xdr:row>
      <xdr:rowOff>74341</xdr:rowOff>
    </xdr:to>
    <xdr:sp macro="" textlink="" fLocksText="0">
      <xdr:nvSpPr>
        <xdr:cNvPr id="8" name="TextBox 7">
          <a:extLst>
            <a:ext uri="{FF2B5EF4-FFF2-40B4-BE49-F238E27FC236}">
              <a16:creationId xmlns:a16="http://schemas.microsoft.com/office/drawing/2014/main" id="{00000000-0008-0000-0300-000008000000}"/>
            </a:ext>
          </a:extLst>
        </xdr:cNvPr>
        <xdr:cNvSpPr txBox="1"/>
      </xdr:nvSpPr>
      <xdr:spPr>
        <a:xfrm>
          <a:off x="5543085" y="385647"/>
          <a:ext cx="2360341" cy="1314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For outrush concerns,</a:t>
          </a:r>
          <a:r>
            <a:rPr lang="en-US" sz="1100" baseline="0">
              <a:solidFill>
                <a:srgbClr val="FF0000"/>
              </a:solidFill>
            </a:rPr>
            <a:t> consult NEPSI spread sheet tool at the following address:</a:t>
          </a:r>
        </a:p>
        <a:p>
          <a:endParaRPr lang="en-US" sz="1100" baseline="0">
            <a:solidFill>
              <a:srgbClr val="FF0000"/>
            </a:solidFill>
          </a:endParaRPr>
        </a:p>
        <a:p>
          <a:r>
            <a:rPr lang="en-US" sz="1100" u="sng">
              <a:solidFill>
                <a:srgbClr val="0070C0"/>
              </a:solidFill>
            </a:rPr>
            <a:t>http://nepsi.com/resource/Peak-Capacitor-Bank-Out-Rush-Current-Calculation.xlsx</a:t>
          </a:r>
        </a:p>
        <a:p>
          <a:endParaRPr lang="en-US" sz="1100"/>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steciuk\AppData\Local\Microsoft\Windows\Temporary%20Internet%20Files\Content.Outlook\91RCC57R\Tool%20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STOR OL SETTING"/>
      <sheetName val="REACTOR OL SETTING"/>
      <sheetName val="Cable Sizing Chart"/>
      <sheetName val="C-FILTER REVERSE CALCULATOR"/>
      <sheetName val="CAPACITANCE"/>
      <sheetName val="Sheet3"/>
    </sheetNames>
    <sheetDataSet>
      <sheetData sheetId="0" refreshError="1"/>
      <sheetData sheetId="1">
        <row r="4">
          <cell r="AL4">
            <v>19106.339950990496</v>
          </cell>
          <cell r="AM4">
            <v>0</v>
          </cell>
          <cell r="AN4">
            <v>0</v>
          </cell>
          <cell r="AO4">
            <v>0</v>
          </cell>
        </row>
        <row r="5">
          <cell r="AL5">
            <v>0</v>
          </cell>
          <cell r="AM5">
            <v>0</v>
          </cell>
          <cell r="AN5">
            <v>0</v>
          </cell>
          <cell r="AO5">
            <v>0</v>
          </cell>
        </row>
        <row r="6">
          <cell r="AL6">
            <v>19044</v>
          </cell>
          <cell r="AM6">
            <v>0</v>
          </cell>
          <cell r="AN6">
            <v>0</v>
          </cell>
          <cell r="AO6">
            <v>0</v>
          </cell>
        </row>
        <row r="7">
          <cell r="AL7">
            <v>0</v>
          </cell>
          <cell r="AM7">
            <v>0</v>
          </cell>
          <cell r="AN7">
            <v>0</v>
          </cell>
          <cell r="AO7">
            <v>0</v>
          </cell>
        </row>
        <row r="8">
          <cell r="AL8">
            <v>0</v>
          </cell>
          <cell r="AM8">
            <v>0</v>
          </cell>
          <cell r="AN8">
            <v>0</v>
          </cell>
          <cell r="AO8">
            <v>0</v>
          </cell>
        </row>
        <row r="9">
          <cell r="AL9">
            <v>0</v>
          </cell>
          <cell r="AM9">
            <v>0</v>
          </cell>
          <cell r="AN9">
            <v>0</v>
          </cell>
          <cell r="AO9">
            <v>0</v>
          </cell>
        </row>
        <row r="10">
          <cell r="AL10">
            <v>0</v>
          </cell>
          <cell r="AM10">
            <v>0</v>
          </cell>
          <cell r="AN10">
            <v>0</v>
          </cell>
          <cell r="AO10">
            <v>0</v>
          </cell>
        </row>
        <row r="12">
          <cell r="AL12">
            <v>0</v>
          </cell>
          <cell r="AM12">
            <v>0</v>
          </cell>
          <cell r="AN12">
            <v>0</v>
          </cell>
          <cell r="AO12">
            <v>0</v>
          </cell>
        </row>
        <row r="13">
          <cell r="AL13">
            <v>0</v>
          </cell>
          <cell r="AM13">
            <v>0</v>
          </cell>
          <cell r="AN13">
            <v>0</v>
          </cell>
          <cell r="AO13">
            <v>0</v>
          </cell>
        </row>
        <row r="14">
          <cell r="AL14">
            <v>0</v>
          </cell>
          <cell r="AM14">
            <v>0</v>
          </cell>
          <cell r="AN14">
            <v>0</v>
          </cell>
          <cell r="AO14">
            <v>0</v>
          </cell>
        </row>
        <row r="15">
          <cell r="AL15">
            <v>195.3211200843127</v>
          </cell>
        </row>
      </sheetData>
      <sheetData sheetId="2">
        <row r="9">
          <cell r="BD9">
            <v>200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UPDfCfcF_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72"/>
  <sheetViews>
    <sheetView showGridLines="0" showRowColHeaders="0" tabSelected="1" view="pageBreakPreview" topLeftCell="A13" zoomScale="115" zoomScaleNormal="115" zoomScaleSheetLayoutView="115" zoomScalePageLayoutView="55" workbookViewId="0">
      <selection activeCell="F27" sqref="F27:H27"/>
    </sheetView>
  </sheetViews>
  <sheetFormatPr defaultRowHeight="15" x14ac:dyDescent="0.25"/>
  <cols>
    <col min="1" max="4" width="4.7109375" style="1" customWidth="1"/>
    <col min="5" max="5" width="1.5703125" style="1" customWidth="1"/>
    <col min="6" max="8" width="4.7109375" style="1" customWidth="1"/>
    <col min="9" max="9" width="2.140625" style="1" customWidth="1"/>
    <col min="10" max="10" width="4.7109375" style="1" customWidth="1"/>
    <col min="11" max="11" width="4.85546875" style="1" customWidth="1"/>
    <col min="12" max="12" width="5.5703125" style="1" customWidth="1"/>
    <col min="13" max="13" width="2" style="1" customWidth="1"/>
    <col min="14" max="16" width="4.7109375" style="1" customWidth="1"/>
    <col min="17" max="17" width="1.85546875" style="1" customWidth="1"/>
    <col min="18" max="19" width="4.7109375" style="1" customWidth="1"/>
    <col min="20" max="20" width="6" style="1" customWidth="1"/>
    <col min="21" max="21" width="1.7109375" style="1" customWidth="1"/>
    <col min="22" max="23" width="4.7109375" style="1" customWidth="1"/>
    <col min="24" max="24" width="6" style="1" customWidth="1"/>
    <col min="25" max="25" width="1.42578125" style="1" customWidth="1"/>
    <col min="26" max="28" width="4.7109375" style="1" customWidth="1"/>
    <col min="29" max="29" width="1.42578125" style="1" customWidth="1"/>
    <col min="30" max="31" width="4.7109375" style="1" customWidth="1"/>
    <col min="32" max="32" width="9.7109375" style="1" customWidth="1"/>
    <col min="33" max="33" width="1.7109375" style="1" customWidth="1"/>
    <col min="34" max="39" width="4.7109375" style="1" customWidth="1"/>
    <col min="40" max="63" width="4.7109375" customWidth="1"/>
  </cols>
  <sheetData>
    <row r="1" spans="1:52" ht="28.5" customHeight="1" x14ac:dyDescent="0.25">
      <c r="A1"/>
      <c r="B1"/>
      <c r="C1"/>
      <c r="D1"/>
      <c r="E1"/>
      <c r="F1"/>
      <c r="G1"/>
      <c r="H1"/>
      <c r="I1"/>
      <c r="J1"/>
      <c r="K1"/>
      <c r="L1"/>
      <c r="M1"/>
      <c r="N1"/>
      <c r="O1"/>
      <c r="P1"/>
      <c r="Q1"/>
      <c r="R1"/>
      <c r="S1"/>
      <c r="T1"/>
      <c r="U1"/>
      <c r="V1"/>
      <c r="W1"/>
      <c r="X1"/>
      <c r="Y1"/>
      <c r="Z1"/>
      <c r="AA1"/>
      <c r="AB1"/>
      <c r="AC1"/>
      <c r="AD1"/>
      <c r="AE1"/>
      <c r="AF1"/>
      <c r="AG1"/>
      <c r="AH1"/>
      <c r="AI1"/>
      <c r="AJ1"/>
      <c r="AK1"/>
      <c r="AL1"/>
      <c r="AM1"/>
      <c r="AN1" s="1" t="s">
        <v>55</v>
      </c>
      <c r="AO1" s="1"/>
      <c r="AP1" s="1"/>
      <c r="AQ1" s="1"/>
      <c r="AR1" s="1"/>
      <c r="AS1" s="1"/>
      <c r="AT1" s="1"/>
      <c r="AU1" s="1"/>
      <c r="AV1" s="1"/>
      <c r="AW1" s="1"/>
      <c r="AX1" s="1"/>
      <c r="AY1" s="1"/>
      <c r="AZ1" s="1"/>
    </row>
    <row r="2" spans="1:52" x14ac:dyDescent="0.25">
      <c r="A2"/>
      <c r="B2"/>
      <c r="C2"/>
      <c r="D2"/>
      <c r="E2"/>
      <c r="F2"/>
      <c r="G2"/>
      <c r="H2"/>
      <c r="I2"/>
      <c r="J2"/>
      <c r="K2"/>
      <c r="L2"/>
      <c r="M2"/>
      <c r="N2"/>
      <c r="O2"/>
      <c r="P2"/>
      <c r="Q2"/>
      <c r="R2"/>
      <c r="S2"/>
      <c r="T2"/>
      <c r="U2"/>
      <c r="V2"/>
      <c r="W2"/>
      <c r="X2"/>
      <c r="Y2"/>
      <c r="Z2"/>
      <c r="AA2"/>
      <c r="AB2"/>
      <c r="AC2"/>
      <c r="AD2"/>
      <c r="AE2"/>
      <c r="AF2"/>
      <c r="AG2"/>
      <c r="AH2"/>
      <c r="AI2"/>
      <c r="AJ2"/>
      <c r="AK2"/>
      <c r="AL2"/>
      <c r="AM2"/>
      <c r="AN2" s="22" t="s">
        <v>54</v>
      </c>
      <c r="AO2" s="1"/>
      <c r="AP2" s="1"/>
      <c r="AQ2" s="1"/>
      <c r="AR2" s="1"/>
      <c r="AS2" s="1"/>
      <c r="AT2" s="1"/>
      <c r="AU2" s="1"/>
      <c r="AV2" s="1"/>
      <c r="AW2" s="1"/>
      <c r="AX2" s="1"/>
      <c r="AY2" s="1"/>
      <c r="AZ2" s="1"/>
    </row>
    <row r="3" spans="1:52" ht="26.25" x14ac:dyDescent="0.4">
      <c r="A3"/>
      <c r="B3" s="9" t="s">
        <v>31</v>
      </c>
      <c r="C3" s="4"/>
      <c r="D3" s="4"/>
      <c r="E3" s="4"/>
      <c r="F3" s="4"/>
      <c r="G3" s="4"/>
      <c r="H3" s="4"/>
      <c r="I3" s="4"/>
      <c r="J3" s="4"/>
      <c r="K3" s="4"/>
      <c r="L3" s="4"/>
      <c r="M3" s="10"/>
      <c r="N3" s="10"/>
      <c r="O3" s="10"/>
      <c r="P3" s="10"/>
      <c r="Q3" s="10"/>
      <c r="R3" s="10"/>
      <c r="S3" s="10"/>
      <c r="T3" s="10"/>
      <c r="U3" s="10"/>
      <c r="V3" s="10"/>
      <c r="W3" s="10"/>
      <c r="X3" s="10"/>
      <c r="Y3" s="10"/>
      <c r="Z3" s="10"/>
      <c r="AA3" s="10"/>
      <c r="AB3" s="10"/>
      <c r="AC3" s="10"/>
      <c r="AD3" s="10"/>
      <c r="AE3" s="10"/>
      <c r="AF3" s="10"/>
      <c r="AG3" s="10"/>
      <c r="AH3" s="10"/>
      <c r="AI3" s="10"/>
      <c r="AJ3" s="10"/>
      <c r="AK3" s="10"/>
      <c r="AL3"/>
      <c r="AM3"/>
      <c r="AP3" s="5"/>
      <c r="AQ3" s="6"/>
      <c r="AR3" s="6"/>
      <c r="AS3" s="7"/>
    </row>
    <row r="4" spans="1:52" ht="16.5" customHeight="1" x14ac:dyDescent="0.4">
      <c r="A4"/>
      <c r="B4" s="11" t="s">
        <v>32</v>
      </c>
      <c r="C4" s="8"/>
      <c r="D4" s="8"/>
      <c r="E4" s="8"/>
      <c r="F4" s="8"/>
      <c r="M4"/>
      <c r="N4"/>
      <c r="O4"/>
      <c r="P4" s="55" t="s">
        <v>33</v>
      </c>
      <c r="Q4" s="55"/>
      <c r="R4" s="55"/>
      <c r="S4" s="55"/>
      <c r="T4" s="55"/>
      <c r="U4" s="55"/>
      <c r="V4" s="55"/>
      <c r="W4" s="55"/>
      <c r="X4" s="55"/>
      <c r="Y4" s="55"/>
      <c r="Z4" s="55"/>
      <c r="AA4" s="55"/>
      <c r="AB4" s="55"/>
      <c r="AC4" s="55"/>
      <c r="AD4" s="55"/>
      <c r="AE4" s="55"/>
      <c r="AF4" s="55"/>
      <c r="AG4" s="55"/>
      <c r="AH4" s="55"/>
      <c r="AI4" s="55"/>
      <c r="AJ4" s="55"/>
      <c r="AK4" s="55"/>
      <c r="AL4"/>
      <c r="AM4"/>
      <c r="AP4" s="5"/>
      <c r="AQ4" s="6"/>
      <c r="AR4" s="6"/>
      <c r="AS4" s="7"/>
    </row>
    <row r="5" spans="1:52" ht="16.5" customHeight="1" x14ac:dyDescent="0.4">
      <c r="A5"/>
      <c r="B5" s="11"/>
      <c r="C5" s="8"/>
      <c r="D5" s="8"/>
      <c r="E5" s="8"/>
      <c r="F5" s="8"/>
      <c r="M5"/>
      <c r="N5"/>
      <c r="O5"/>
      <c r="P5" s="15"/>
      <c r="Q5" s="15"/>
      <c r="R5" s="15"/>
      <c r="S5" s="15"/>
      <c r="T5" s="15"/>
      <c r="U5" s="15"/>
      <c r="V5" s="15"/>
      <c r="W5" s="15"/>
      <c r="X5" s="15"/>
      <c r="Y5" s="15"/>
      <c r="Z5" s="15"/>
      <c r="AA5" s="15"/>
      <c r="AB5" s="15"/>
      <c r="AC5" s="15"/>
      <c r="AD5" s="15"/>
      <c r="AE5" s="15"/>
      <c r="AF5" s="15"/>
      <c r="AG5" s="15"/>
      <c r="AH5" s="15"/>
      <c r="AI5" s="15"/>
      <c r="AJ5" s="15"/>
      <c r="AK5" s="15"/>
      <c r="AL5"/>
      <c r="AM5"/>
      <c r="AP5" s="5"/>
      <c r="AQ5" s="6"/>
      <c r="AR5" s="6"/>
      <c r="AS5" s="7"/>
    </row>
    <row r="7" spans="1:52" ht="62.25" customHeight="1" x14ac:dyDescent="0.25">
      <c r="C7" s="56" t="s">
        <v>37</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row>
    <row r="8" spans="1:52" ht="18.75" customHeight="1" x14ac:dyDescent="0.2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15" spans="1:52" ht="43.5" customHeight="1" x14ac:dyDescent="0.25">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52" x14ac:dyDescent="0.25">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ht="18.75" x14ac:dyDescent="0.35">
      <c r="A17" s="47" t="s">
        <v>38</v>
      </c>
      <c r="B17" s="47"/>
      <c r="C17" s="47"/>
      <c r="D17" s="47"/>
      <c r="E17" s="47"/>
      <c r="F17" s="47"/>
      <c r="G17" s="47"/>
      <c r="H17" s="47"/>
      <c r="I17" s="47"/>
      <c r="J17" s="47"/>
      <c r="K17" s="47"/>
      <c r="L17" s="47"/>
      <c r="M17" s="47"/>
      <c r="N17" s="47"/>
      <c r="O17" s="48"/>
      <c r="P17" s="39">
        <v>38</v>
      </c>
      <c r="Q17" s="39"/>
      <c r="R17" s="39"/>
      <c r="T17" s="47" t="s">
        <v>35</v>
      </c>
      <c r="U17" s="47"/>
      <c r="V17" s="47"/>
      <c r="W17" s="47"/>
      <c r="X17" s="51" t="s">
        <v>53</v>
      </c>
      <c r="Y17" s="51"/>
      <c r="Z17" s="51"/>
      <c r="AA17" s="51"/>
      <c r="AB17" s="51"/>
      <c r="AC17" s="51"/>
      <c r="AD17" s="51"/>
      <c r="AE17" s="51"/>
      <c r="AF17" s="51"/>
      <c r="AG17" s="51"/>
      <c r="AH17" s="51"/>
      <c r="AI17" s="51"/>
      <c r="AJ17" s="51"/>
    </row>
    <row r="18" spans="1:36" x14ac:dyDescent="0.25">
      <c r="A18" s="47" t="s">
        <v>0</v>
      </c>
      <c r="B18" s="47"/>
      <c r="C18" s="47"/>
      <c r="D18" s="47"/>
      <c r="E18" s="47"/>
      <c r="F18" s="47"/>
      <c r="G18" s="47"/>
      <c r="H18" s="47"/>
      <c r="I18" s="47"/>
      <c r="J18" s="47"/>
      <c r="K18" s="47"/>
      <c r="L18" s="47"/>
      <c r="M18" s="47"/>
      <c r="N18" s="47"/>
      <c r="O18" s="48"/>
      <c r="P18" s="40">
        <v>10</v>
      </c>
      <c r="Q18" s="40"/>
      <c r="R18" s="40"/>
    </row>
    <row r="19" spans="1:36" x14ac:dyDescent="0.25">
      <c r="A19" s="47" t="s">
        <v>28</v>
      </c>
      <c r="B19" s="47"/>
      <c r="C19" s="47"/>
      <c r="D19" s="47"/>
      <c r="E19" s="47"/>
      <c r="F19" s="47"/>
      <c r="G19" s="47"/>
      <c r="H19" s="47"/>
      <c r="I19" s="47"/>
      <c r="J19" s="47"/>
      <c r="K19" s="47"/>
      <c r="L19" s="47"/>
      <c r="M19" s="47"/>
      <c r="N19" s="47"/>
      <c r="O19" s="48"/>
      <c r="P19" s="41">
        <v>60</v>
      </c>
      <c r="Q19" s="42"/>
      <c r="R19" s="43"/>
    </row>
    <row r="21" spans="1:36" x14ac:dyDescent="0.25">
      <c r="R21" s="37" t="s">
        <v>13</v>
      </c>
      <c r="S21" s="37"/>
      <c r="T21" s="37"/>
      <c r="V21" s="37" t="s">
        <v>13</v>
      </c>
      <c r="W21" s="37"/>
      <c r="X21" s="37"/>
      <c r="Z21" s="37" t="s">
        <v>19</v>
      </c>
      <c r="AA21" s="37"/>
      <c r="AB21" s="37"/>
      <c r="AD21" s="37" t="s">
        <v>19</v>
      </c>
      <c r="AE21" s="37"/>
      <c r="AF21" s="37"/>
    </row>
    <row r="22" spans="1:36" x14ac:dyDescent="0.25">
      <c r="F22" s="37" t="s">
        <v>9</v>
      </c>
      <c r="G22" s="37"/>
      <c r="H22" s="37"/>
      <c r="J22" s="37" t="s">
        <v>17</v>
      </c>
      <c r="K22" s="37"/>
      <c r="L22" s="37"/>
      <c r="N22" s="37" t="s">
        <v>11</v>
      </c>
      <c r="O22" s="37"/>
      <c r="P22" s="37"/>
      <c r="R22" s="37" t="s">
        <v>14</v>
      </c>
      <c r="S22" s="37"/>
      <c r="T22" s="37"/>
      <c r="V22" s="37" t="s">
        <v>15</v>
      </c>
      <c r="W22" s="37"/>
      <c r="X22" s="37"/>
      <c r="Z22" s="37" t="s">
        <v>14</v>
      </c>
      <c r="AA22" s="37"/>
      <c r="AB22" s="37"/>
      <c r="AD22" s="37" t="s">
        <v>15</v>
      </c>
      <c r="AE22" s="37"/>
      <c r="AF22" s="37"/>
      <c r="AH22" s="37" t="s">
        <v>29</v>
      </c>
      <c r="AI22" s="37"/>
      <c r="AJ22" s="37"/>
    </row>
    <row r="23" spans="1:36" x14ac:dyDescent="0.25">
      <c r="C23" s="38" t="s">
        <v>8</v>
      </c>
      <c r="D23" s="38"/>
      <c r="F23" s="38" t="s">
        <v>10</v>
      </c>
      <c r="G23" s="38"/>
      <c r="H23" s="38"/>
      <c r="J23" s="38" t="s">
        <v>18</v>
      </c>
      <c r="K23" s="38"/>
      <c r="L23" s="38"/>
      <c r="N23" s="38" t="s">
        <v>12</v>
      </c>
      <c r="O23" s="38"/>
      <c r="P23" s="38"/>
      <c r="R23" s="38" t="s">
        <v>16</v>
      </c>
      <c r="S23" s="38"/>
      <c r="T23" s="38"/>
      <c r="V23" s="38" t="s">
        <v>22</v>
      </c>
      <c r="W23" s="38"/>
      <c r="X23" s="38"/>
      <c r="Z23" s="38" t="s">
        <v>16</v>
      </c>
      <c r="AA23" s="38"/>
      <c r="AB23" s="38"/>
      <c r="AD23" s="38" t="s">
        <v>21</v>
      </c>
      <c r="AE23" s="38"/>
      <c r="AF23" s="38"/>
      <c r="AH23" s="38" t="s">
        <v>30</v>
      </c>
      <c r="AI23" s="38"/>
      <c r="AJ23" s="38"/>
    </row>
    <row r="24" spans="1:36" x14ac:dyDescent="0.25">
      <c r="C24" s="44" t="s">
        <v>2</v>
      </c>
      <c r="D24" s="44"/>
      <c r="F24" s="32">
        <v>1000</v>
      </c>
      <c r="G24" s="32"/>
      <c r="H24" s="32"/>
      <c r="J24" s="32">
        <v>80</v>
      </c>
      <c r="K24" s="32"/>
      <c r="L24" s="32"/>
      <c r="N24" s="45">
        <f t="shared" ref="N24:N31" si="0">F24/($P$17*1.73)</f>
        <v>15.211439002129602</v>
      </c>
      <c r="O24" s="45"/>
      <c r="P24" s="45"/>
      <c r="R24" s="45">
        <f>1.4142*SQRT(1000*((P17/1.73)/((1000*P17/1.73)/(P18*1000)+(J24*0.000001*2*3.1415*P19)))*N24)</f>
        <v>547.81615037095605</v>
      </c>
      <c r="S24" s="45"/>
      <c r="T24" s="45"/>
      <c r="V24" s="45">
        <f>$P$19*SQRT(((P17/1.73)/((1000*P17/1.73)/(P18*1000)+(J24*0.000001*2*3.1415*P19)))*1000/N24)</f>
        <v>1527.9352450312538</v>
      </c>
      <c r="W24" s="45"/>
      <c r="X24" s="45"/>
      <c r="Z24" s="49" t="s">
        <v>20</v>
      </c>
      <c r="AA24" s="49"/>
      <c r="AB24" s="49"/>
      <c r="AD24" s="49" t="s">
        <v>20</v>
      </c>
      <c r="AE24" s="49"/>
      <c r="AF24" s="49"/>
      <c r="AH24" s="36">
        <f>V24*R24/1000</f>
        <v>837.02760394912491</v>
      </c>
      <c r="AI24" s="36"/>
      <c r="AJ24" s="36"/>
    </row>
    <row r="25" spans="1:36" x14ac:dyDescent="0.25">
      <c r="C25" s="37" t="s">
        <v>3</v>
      </c>
      <c r="D25" s="37"/>
      <c r="F25" s="32">
        <v>1000</v>
      </c>
      <c r="G25" s="32"/>
      <c r="H25" s="32"/>
      <c r="J25" s="32">
        <v>80</v>
      </c>
      <c r="K25" s="32"/>
      <c r="L25" s="32"/>
      <c r="N25" s="45">
        <f t="shared" si="0"/>
        <v>15.211439002129602</v>
      </c>
      <c r="O25" s="45"/>
      <c r="P25" s="45"/>
      <c r="R25" s="46" t="s">
        <v>20</v>
      </c>
      <c r="S25" s="45"/>
      <c r="T25" s="45"/>
      <c r="V25" s="46" t="s">
        <v>20</v>
      </c>
      <c r="W25" s="45"/>
      <c r="X25" s="45"/>
      <c r="Z25" s="45">
        <f>IF(F25=0,"n/a",13500*(SQRT(($P$17*N24*N25)/($P$19*(J25+J24)*(N24+N25)))))</f>
        <v>2342.3948394357067</v>
      </c>
      <c r="AA25" s="45"/>
      <c r="AB25" s="45"/>
      <c r="AD25" s="59">
        <f>IF(F25=0,"n/a",9.5*SQRT(($P$19*$P$17*(N24+N25))/((J24+J25)*N24*N25)))</f>
        <v>13.003518658424726</v>
      </c>
      <c r="AE25" s="59"/>
      <c r="AF25" s="59"/>
      <c r="AH25" s="36">
        <f>IF(F25=0,"n/a",AD25*Z25)</f>
        <v>30459.375000000004</v>
      </c>
      <c r="AI25" s="36"/>
      <c r="AJ25" s="36"/>
    </row>
    <row r="26" spans="1:36" x14ac:dyDescent="0.25">
      <c r="C26" s="37" t="s">
        <v>4</v>
      </c>
      <c r="D26" s="37"/>
      <c r="F26" s="32">
        <v>1000</v>
      </c>
      <c r="G26" s="32"/>
      <c r="H26" s="32"/>
      <c r="J26" s="32">
        <v>80</v>
      </c>
      <c r="K26" s="32"/>
      <c r="L26" s="32"/>
      <c r="N26" s="45">
        <f t="shared" si="0"/>
        <v>15.211439002129602</v>
      </c>
      <c r="O26" s="45"/>
      <c r="P26" s="45"/>
      <c r="R26" s="46" t="s">
        <v>20</v>
      </c>
      <c r="S26" s="45"/>
      <c r="T26" s="45"/>
      <c r="V26" s="46" t="s">
        <v>20</v>
      </c>
      <c r="W26" s="45"/>
      <c r="X26" s="45"/>
      <c r="Z26" s="45">
        <f>IF(F26=0,"n/a",13500*(SQRT(($P$17*N26*SUM(N24,N25))/($P$19*(J26+(1/((1/J25)+(1/J24))))*(N26+N25+N24)))))</f>
        <v>3123.1931192476086</v>
      </c>
      <c r="AA26" s="45"/>
      <c r="AB26" s="45"/>
      <c r="AC26" s="1" t="s">
        <v>1</v>
      </c>
      <c r="AD26" s="59">
        <f>IF(F26=0,"n/a",9.5*SQRT(($P$19*$P$17*(N26+N25+N24))/((J26+(1/((1/J25)+(1/J24))))*(N26*(N25+N24)))))</f>
        <v>13.003518658424726</v>
      </c>
      <c r="AE26" s="59"/>
      <c r="AF26" s="59"/>
      <c r="AH26" s="36">
        <f>IF(F26=0,"n/a",AD26*Z26)</f>
        <v>40612.5</v>
      </c>
      <c r="AI26" s="36"/>
      <c r="AJ26" s="36"/>
    </row>
    <row r="27" spans="1:36" x14ac:dyDescent="0.25">
      <c r="C27" s="37" t="s">
        <v>5</v>
      </c>
      <c r="D27" s="37"/>
      <c r="F27" s="32">
        <v>0</v>
      </c>
      <c r="G27" s="32"/>
      <c r="H27" s="32"/>
      <c r="J27" s="32">
        <v>0</v>
      </c>
      <c r="K27" s="32"/>
      <c r="L27" s="32"/>
      <c r="N27" s="45">
        <f t="shared" si="0"/>
        <v>0</v>
      </c>
      <c r="O27" s="45"/>
      <c r="P27" s="45"/>
      <c r="R27" s="46" t="s">
        <v>20</v>
      </c>
      <c r="S27" s="45"/>
      <c r="T27" s="45"/>
      <c r="V27" s="46" t="s">
        <v>20</v>
      </c>
      <c r="W27" s="45"/>
      <c r="X27" s="45"/>
      <c r="Z27" s="45" t="str">
        <f>IF(F27=0, "n/a",13500*(SQRT(($P$17*N27*SUM(N24,N25,N26))/($P$19*(J27+(1/((1/J24)+(1/J25)+(1/J26))))*(N24+N25+N26+N27)))))</f>
        <v>n/a</v>
      </c>
      <c r="AA27" s="45"/>
      <c r="AB27" s="45"/>
      <c r="AD27" s="59" t="str">
        <f>IF(F27=0,"n/a",9.5*SQRT(($P$19*$P$17*(N27+N26+N25+N24))/((J27+(1/((1/J24)+(1/J25)+(1/J26))))*(N27*(N24+N25+N26)))))</f>
        <v>n/a</v>
      </c>
      <c r="AE27" s="59"/>
      <c r="AF27" s="59"/>
      <c r="AH27" s="36" t="str">
        <f>IF(F27=0,"n/a",AD27*Z27)</f>
        <v>n/a</v>
      </c>
      <c r="AI27" s="36"/>
      <c r="AJ27" s="36"/>
    </row>
    <row r="28" spans="1:36" x14ac:dyDescent="0.25">
      <c r="C28" s="37" t="s">
        <v>6</v>
      </c>
      <c r="D28" s="37"/>
      <c r="F28" s="32">
        <v>0</v>
      </c>
      <c r="G28" s="32"/>
      <c r="H28" s="32"/>
      <c r="J28" s="32">
        <v>0</v>
      </c>
      <c r="K28" s="32"/>
      <c r="L28" s="32"/>
      <c r="N28" s="45">
        <f t="shared" si="0"/>
        <v>0</v>
      </c>
      <c r="O28" s="45"/>
      <c r="P28" s="45"/>
      <c r="R28" s="46" t="s">
        <v>20</v>
      </c>
      <c r="S28" s="45"/>
      <c r="T28" s="45"/>
      <c r="V28" s="46" t="s">
        <v>20</v>
      </c>
      <c r="W28" s="45"/>
      <c r="X28" s="45"/>
      <c r="Z28" s="45" t="str">
        <f>IF(F28=0,"n/a",13500*(SQRT(($P$17*N28*SUM(N24,N25,N26,N27))/($P$19*(J28+(1/((1/J24)+(1/J25)+(1/J26)+(1/J27))))*(N24+N25+N26+N27+N28)))))</f>
        <v>n/a</v>
      </c>
      <c r="AA28" s="45"/>
      <c r="AB28" s="45"/>
      <c r="AD28" s="59" t="str">
        <f>IF(F28=0,"n/a",9.5*SQRT(($P$19*$P$17*(N28+N27+N26+N25+N24))/((J28+(1/((1/J24)+(1/J25)+(1/J26)+(1/J27))))*(N28*(N24+N25+N26+N27)))))</f>
        <v>n/a</v>
      </c>
      <c r="AE28" s="59"/>
      <c r="AF28" s="59"/>
      <c r="AH28" s="36" t="str">
        <f>IF(F28=0,"n/a",AD28*Z28)</f>
        <v>n/a</v>
      </c>
      <c r="AI28" s="36"/>
      <c r="AJ28" s="36"/>
    </row>
    <row r="29" spans="1:36" x14ac:dyDescent="0.25">
      <c r="C29" s="37" t="s">
        <v>7</v>
      </c>
      <c r="D29" s="37"/>
      <c r="F29" s="32">
        <v>0</v>
      </c>
      <c r="G29" s="32"/>
      <c r="H29" s="32"/>
      <c r="J29" s="32">
        <v>0</v>
      </c>
      <c r="K29" s="32"/>
      <c r="L29" s="32"/>
      <c r="N29" s="26">
        <f t="shared" ref="N29" si="1">F29/($P$17*1.73)</f>
        <v>0</v>
      </c>
      <c r="O29" s="27"/>
      <c r="P29" s="28"/>
      <c r="R29" s="33" t="s">
        <v>20</v>
      </c>
      <c r="S29" s="34"/>
      <c r="T29" s="35"/>
      <c r="V29" s="33" t="s">
        <v>20</v>
      </c>
      <c r="W29" s="34"/>
      <c r="X29" s="35"/>
      <c r="Z29" s="26" t="str">
        <f>IF(F29=0,"n/a",13500*(SQRT(($P$17*N29*SUM(N24,N25,N26,N27,N28))/($P$19*(J29+(1/((1/J24)+(1/J25)+(1/J26)+(1/J27)+(1/J28))))*(N24+N25+N26+N27+N28+N29)))))</f>
        <v>n/a</v>
      </c>
      <c r="AA29" s="27"/>
      <c r="AB29" s="28"/>
      <c r="AD29" s="29" t="str">
        <f>IF(F29=0,"n/a",9.5*SQRT(($P$19*$P$17*(N29+N28+N27+N26+N25+N24))/((J29+(1/((1/J24)+(1/J25)+(1/J26)+(1/J27)+(1/J28))))*(N29*(N24+N25+N26+N27+N28)))))</f>
        <v>n/a</v>
      </c>
      <c r="AE29" s="30"/>
      <c r="AF29" s="31"/>
      <c r="AH29" s="36" t="str">
        <f t="shared" ref="AH29:AH31" si="2">IF(F29=0,"n/a",AD29*Z29)</f>
        <v>n/a</v>
      </c>
      <c r="AI29" s="36"/>
      <c r="AJ29" s="36"/>
    </row>
    <row r="30" spans="1:36" x14ac:dyDescent="0.25">
      <c r="C30" s="37" t="s">
        <v>47</v>
      </c>
      <c r="D30" s="37"/>
      <c r="F30" s="32">
        <v>0</v>
      </c>
      <c r="G30" s="32"/>
      <c r="H30" s="32"/>
      <c r="J30" s="32">
        <v>0</v>
      </c>
      <c r="K30" s="32"/>
      <c r="L30" s="32"/>
      <c r="N30" s="26">
        <f t="shared" ref="N30" si="3">F30/($P$17*1.73)</f>
        <v>0</v>
      </c>
      <c r="O30" s="27"/>
      <c r="P30" s="28"/>
      <c r="R30" s="33" t="s">
        <v>20</v>
      </c>
      <c r="S30" s="34"/>
      <c r="T30" s="35"/>
      <c r="V30" s="33" t="s">
        <v>20</v>
      </c>
      <c r="W30" s="34"/>
      <c r="X30" s="35"/>
      <c r="Z30" s="26" t="str">
        <f>IF(F30=0,"n/a",13500*(SQRT(($P$17*N30*SUM(N24,N25,N26,N27,N28,N29))/($P$19*(J30+(1/((1/J24)+(1/J25)+(1/J26)+(1/J27)+(1/J28)+(1/J29))))*(N24+N25+N26+N27+N28+N29+N30)))))</f>
        <v>n/a</v>
      </c>
      <c r="AA30" s="27"/>
      <c r="AB30" s="28"/>
      <c r="AD30" s="29" t="str">
        <f>IF(F30=0,"n/a",9.5*SQRT(($P$19*$P$17*(N30+N29+N28+N27+N26+N25+N24))/((J30+(1/((1/J24)+(1/J25)+(1/J26)+(1/J27)+(1/J28)+(1/J29))))*(N30*(N24+N25+N26+N27+N28+N29)))))</f>
        <v>n/a</v>
      </c>
      <c r="AE30" s="30"/>
      <c r="AF30" s="31"/>
      <c r="AH30" s="36" t="str">
        <f t="shared" si="2"/>
        <v>n/a</v>
      </c>
      <c r="AI30" s="36"/>
      <c r="AJ30" s="36"/>
    </row>
    <row r="31" spans="1:36" x14ac:dyDescent="0.25">
      <c r="C31" s="37" t="s">
        <v>48</v>
      </c>
      <c r="D31" s="37"/>
      <c r="F31" s="32">
        <v>0</v>
      </c>
      <c r="G31" s="32"/>
      <c r="H31" s="32"/>
      <c r="J31" s="32">
        <v>0</v>
      </c>
      <c r="K31" s="32"/>
      <c r="L31" s="32"/>
      <c r="N31" s="45">
        <f t="shared" si="0"/>
        <v>0</v>
      </c>
      <c r="O31" s="45"/>
      <c r="P31" s="45"/>
      <c r="R31" s="46" t="s">
        <v>20</v>
      </c>
      <c r="S31" s="45"/>
      <c r="T31" s="45"/>
      <c r="V31" s="46" t="s">
        <v>20</v>
      </c>
      <c r="W31" s="45"/>
      <c r="X31" s="45"/>
      <c r="Z31" s="46" t="str">
        <f>IF(F31=0,"n/a",13500*(SQRT(($P$17*N31*SUM(N24,N25,N26,N27,N28,N29,N30))/($P$19*(J31+(1/((1/J24)+(1/J25)+(1/J26)+(1/J27)+(1/J28)+(1/J29)+(1/J30))))*(N24+N25+N26+N27+N28+N29+N30+N31)))))</f>
        <v>n/a</v>
      </c>
      <c r="AA31" s="45"/>
      <c r="AB31" s="45"/>
      <c r="AD31" s="60" t="str">
        <f>IF(F31=0,"n/a",9.5*SQRT(($P$19*$P$17*(N31+N30+N29+N28+N27+N26+N25+N24))/((J31+(1/((1/J24)+(1/J25)+(1/J26)+(1/J27)+(1/J28)+(1/J29)+(1/J30))))*(N31*(N24+N25+N26+N27+N28+N29+N30)))))</f>
        <v>n/a</v>
      </c>
      <c r="AE31" s="59"/>
      <c r="AF31" s="59"/>
      <c r="AH31" s="36" t="str">
        <f t="shared" si="2"/>
        <v>n/a</v>
      </c>
      <c r="AI31" s="36"/>
      <c r="AJ31" s="36"/>
    </row>
    <row r="32" spans="1:36" ht="15" customHeight="1" x14ac:dyDescent="0.25">
      <c r="F32" s="1" t="s">
        <v>1</v>
      </c>
      <c r="AA32" s="1" t="s">
        <v>1</v>
      </c>
      <c r="AI32" s="1" t="s">
        <v>1</v>
      </c>
    </row>
    <row r="33" spans="3:46" ht="15" customHeight="1" x14ac:dyDescent="0.25">
      <c r="D33" s="16"/>
      <c r="E33" s="16"/>
      <c r="F33" s="16"/>
      <c r="G33" s="16"/>
      <c r="H33" s="16"/>
      <c r="J33"/>
      <c r="L33" s="2" t="s">
        <v>39</v>
      </c>
      <c r="M33"/>
      <c r="N33" s="52" t="s">
        <v>49</v>
      </c>
      <c r="O33" s="53"/>
      <c r="P33" s="53"/>
      <c r="Q33" s="53"/>
      <c r="R33" s="53"/>
      <c r="S33" s="53"/>
      <c r="T33" s="53"/>
      <c r="U33" s="54"/>
    </row>
    <row r="34" spans="3:46" ht="15" customHeight="1" x14ac:dyDescent="0.25">
      <c r="C34" s="2"/>
      <c r="E34" s="2"/>
      <c r="F34" s="2"/>
      <c r="G34" s="2"/>
      <c r="H34" s="2"/>
      <c r="J34"/>
      <c r="K34"/>
      <c r="L34" s="2" t="s">
        <v>40</v>
      </c>
      <c r="M34"/>
      <c r="N34" s="23">
        <v>20000</v>
      </c>
      <c r="O34" s="24"/>
      <c r="P34" s="24"/>
      <c r="Q34" s="24"/>
      <c r="R34" s="24"/>
      <c r="S34" s="24"/>
      <c r="T34" s="24"/>
      <c r="U34" s="25"/>
      <c r="AA34" s="2" t="s">
        <v>43</v>
      </c>
      <c r="AB34" s="23" t="s">
        <v>50</v>
      </c>
      <c r="AC34" s="24"/>
      <c r="AD34" s="24"/>
      <c r="AE34" s="24"/>
      <c r="AF34" s="24"/>
      <c r="AG34" s="24"/>
      <c r="AH34" s="24"/>
      <c r="AI34" s="24"/>
      <c r="AJ34" s="25"/>
    </row>
    <row r="35" spans="3:46" ht="15" customHeight="1" x14ac:dyDescent="0.25">
      <c r="E35" s="16"/>
      <c r="F35" s="16"/>
      <c r="G35" s="16"/>
      <c r="H35" s="16"/>
      <c r="L35" s="2" t="s">
        <v>41</v>
      </c>
      <c r="N35" s="23">
        <v>4.25</v>
      </c>
      <c r="O35" s="24"/>
      <c r="P35" s="24"/>
      <c r="Q35" s="24"/>
      <c r="R35" s="24"/>
      <c r="S35" s="24"/>
      <c r="T35" s="24"/>
      <c r="U35" s="25"/>
      <c r="W35" s="58" t="s">
        <v>43</v>
      </c>
      <c r="X35" s="58"/>
      <c r="Y35" s="58"/>
      <c r="Z35" s="58"/>
      <c r="AA35" s="58"/>
      <c r="AB35" s="23" t="s">
        <v>52</v>
      </c>
      <c r="AC35" s="24"/>
      <c r="AD35" s="24"/>
      <c r="AE35" s="24"/>
      <c r="AF35" s="24"/>
      <c r="AG35" s="24"/>
      <c r="AH35" s="24"/>
      <c r="AI35" s="24"/>
      <c r="AJ35" s="25"/>
    </row>
    <row r="36" spans="3:46" ht="15" customHeight="1" x14ac:dyDescent="0.25">
      <c r="L36" s="2" t="s">
        <v>42</v>
      </c>
      <c r="N36" s="23">
        <f>N35*N34</f>
        <v>85000</v>
      </c>
      <c r="O36" s="24"/>
      <c r="P36" s="24"/>
      <c r="Q36" s="24"/>
      <c r="R36" s="24"/>
      <c r="S36" s="24"/>
      <c r="T36" s="24"/>
      <c r="U36" s="25"/>
      <c r="W36" s="58" t="s">
        <v>43</v>
      </c>
      <c r="X36" s="58"/>
      <c r="Y36" s="58"/>
      <c r="Z36" s="58"/>
      <c r="AA36" s="58"/>
      <c r="AB36" s="23" t="s">
        <v>51</v>
      </c>
      <c r="AC36" s="24"/>
      <c r="AD36" s="24"/>
      <c r="AE36" s="24"/>
      <c r="AF36" s="24"/>
      <c r="AG36" s="24"/>
      <c r="AH36" s="24"/>
      <c r="AI36" s="24"/>
      <c r="AJ36" s="25"/>
    </row>
    <row r="37" spans="3:46" ht="36" customHeight="1" x14ac:dyDescent="0.25"/>
    <row r="38" spans="3:46" ht="20.25" x14ac:dyDescent="0.3">
      <c r="C38" s="57" t="s">
        <v>34</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row>
    <row r="39" spans="3:46" x14ac:dyDescent="0.25">
      <c r="AP39" s="50"/>
      <c r="AQ39" s="50"/>
      <c r="AR39" s="50"/>
      <c r="AS39" s="50"/>
      <c r="AT39" s="50"/>
    </row>
    <row r="40" spans="3:46" x14ac:dyDescent="0.25">
      <c r="D40"/>
      <c r="AQ40" t="s">
        <v>1</v>
      </c>
    </row>
    <row r="58" spans="3:37" x14ac:dyDescent="0.25">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3:37" x14ac:dyDescent="0.25">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3:37" x14ac:dyDescent="0.25">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3:37" x14ac:dyDescent="0.25">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3:37" x14ac:dyDescent="0.25">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3:37" x14ac:dyDescent="0.25">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3:37" x14ac:dyDescent="0.25">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51" x14ac:dyDescent="0.25">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7" spans="1:51" ht="28.5" customHeight="1" x14ac:dyDescent="0.25">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Q67" s="3"/>
      <c r="AR67" s="3"/>
      <c r="AS67" s="3"/>
      <c r="AU67" s="3"/>
      <c r="AW67" s="3"/>
      <c r="AY67" s="3"/>
    </row>
    <row r="68" spans="1:5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O68" s="3"/>
      <c r="AP68" s="3"/>
      <c r="AQ68" s="3"/>
      <c r="AR68" s="3"/>
      <c r="AS68" s="3"/>
      <c r="AU68" s="3"/>
      <c r="AV68" s="3"/>
    </row>
    <row r="69" spans="1:51" ht="26.25" x14ac:dyDescent="0.4">
      <c r="A69"/>
      <c r="B69" s="9" t="s">
        <v>36</v>
      </c>
      <c r="C69" s="4"/>
      <c r="D69" s="4"/>
      <c r="E69" s="4"/>
      <c r="F69" s="4"/>
      <c r="G69" s="4"/>
      <c r="H69" s="4"/>
      <c r="I69" s="4"/>
      <c r="J69" s="4"/>
      <c r="K69" s="4"/>
      <c r="L69" s="4"/>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c r="AM69"/>
      <c r="AP69" s="5"/>
      <c r="AQ69" s="6"/>
      <c r="AR69" s="6"/>
      <c r="AS69" s="7"/>
    </row>
    <row r="70" spans="1:51" ht="16.5" customHeight="1" x14ac:dyDescent="0.4">
      <c r="A70"/>
      <c r="B70" s="11" t="s">
        <v>32</v>
      </c>
      <c r="C70" s="8"/>
      <c r="D70" s="8"/>
      <c r="E70" s="8"/>
      <c r="F70" s="8"/>
      <c r="M70"/>
      <c r="N70"/>
      <c r="O70"/>
      <c r="P70" s="55" t="s">
        <v>33</v>
      </c>
      <c r="Q70" s="55"/>
      <c r="R70" s="55"/>
      <c r="S70" s="55"/>
      <c r="T70" s="55"/>
      <c r="U70" s="55"/>
      <c r="V70" s="55"/>
      <c r="W70" s="55"/>
      <c r="X70" s="55"/>
      <c r="Y70" s="55"/>
      <c r="Z70" s="55"/>
      <c r="AA70" s="55"/>
      <c r="AB70" s="55"/>
      <c r="AC70" s="55"/>
      <c r="AD70" s="55"/>
      <c r="AE70" s="55"/>
      <c r="AF70" s="55"/>
      <c r="AG70" s="55"/>
      <c r="AH70" s="55"/>
      <c r="AI70" s="55"/>
      <c r="AJ70" s="55"/>
      <c r="AK70" s="55"/>
      <c r="AL70"/>
      <c r="AM70"/>
      <c r="AP70" s="5"/>
      <c r="AQ70" s="6"/>
      <c r="AR70" s="6"/>
      <c r="AS70" s="7"/>
    </row>
    <row r="71" spans="1:51" ht="16.5" customHeight="1" x14ac:dyDescent="0.4">
      <c r="A71"/>
      <c r="B71" s="11"/>
      <c r="C71" s="8"/>
      <c r="D71" s="8"/>
      <c r="E71" s="8"/>
      <c r="F71" s="8"/>
      <c r="M71"/>
      <c r="N71"/>
      <c r="O71"/>
      <c r="P71" s="15"/>
      <c r="Q71" s="15"/>
      <c r="R71" s="15"/>
      <c r="S71" s="15"/>
      <c r="T71" s="15"/>
      <c r="U71" s="15"/>
      <c r="V71" s="15"/>
      <c r="W71" s="15"/>
      <c r="X71" s="15"/>
      <c r="Y71" s="15"/>
      <c r="Z71" s="15"/>
      <c r="AA71" s="15"/>
      <c r="AB71" s="15"/>
      <c r="AC71" s="15"/>
      <c r="AD71" s="15"/>
      <c r="AE71" s="15"/>
      <c r="AF71" s="15"/>
      <c r="AG71" s="15"/>
      <c r="AH71" s="15"/>
      <c r="AI71" s="15"/>
      <c r="AJ71" s="15"/>
      <c r="AK71" s="15"/>
      <c r="AL71"/>
      <c r="AM71"/>
      <c r="AP71" s="5"/>
      <c r="AQ71" s="6"/>
      <c r="AR71" s="6"/>
      <c r="AS71" s="7"/>
    </row>
    <row r="72" spans="1:51" x14ac:dyDescent="0.25">
      <c r="A72"/>
    </row>
  </sheetData>
  <sheetProtection algorithmName="SHA-512" hashValue="jzyY0IducAUrrcBUMEJcnq4exppkPJ4RciSBq8gIgtPXMCZEX/k6C7NMii3cEfeUPt71SgANKPxk8oybpTYaDQ==" saltValue="jM74utw2IKPHwGdxfkZ7hQ==" spinCount="100000" sheet="1" objects="1" scenarios="1"/>
  <mergeCells count="115">
    <mergeCell ref="AP39:AT39"/>
    <mergeCell ref="R21:T21"/>
    <mergeCell ref="C27:D27"/>
    <mergeCell ref="X17:AJ17"/>
    <mergeCell ref="N33:U33"/>
    <mergeCell ref="P70:AK70"/>
    <mergeCell ref="P4:AK4"/>
    <mergeCell ref="C7:AK7"/>
    <mergeCell ref="C38:AJ38"/>
    <mergeCell ref="N34:U34"/>
    <mergeCell ref="N35:U35"/>
    <mergeCell ref="W35:AA35"/>
    <mergeCell ref="N36:U36"/>
    <mergeCell ref="W36:AA36"/>
    <mergeCell ref="AD28:AF28"/>
    <mergeCell ref="AD31:AF31"/>
    <mergeCell ref="Z31:AB31"/>
    <mergeCell ref="AD21:AF21"/>
    <mergeCell ref="AD22:AF22"/>
    <mergeCell ref="AD23:AF23"/>
    <mergeCell ref="AD24:AF24"/>
    <mergeCell ref="AD25:AF25"/>
    <mergeCell ref="AD26:AF26"/>
    <mergeCell ref="AD27:AF27"/>
    <mergeCell ref="Z21:AB21"/>
    <mergeCell ref="Z22:AB22"/>
    <mergeCell ref="Z23:AB23"/>
    <mergeCell ref="Z24:AB24"/>
    <mergeCell ref="Z25:AB25"/>
    <mergeCell ref="Z26:AB26"/>
    <mergeCell ref="Z27:AB27"/>
    <mergeCell ref="Z28:AB28"/>
    <mergeCell ref="J31:L31"/>
    <mergeCell ref="N25:P25"/>
    <mergeCell ref="V28:X28"/>
    <mergeCell ref="V31:X31"/>
    <mergeCell ref="R26:T26"/>
    <mergeCell ref="R27:T27"/>
    <mergeCell ref="R28:T28"/>
    <mergeCell ref="R31:T31"/>
    <mergeCell ref="J25:L25"/>
    <mergeCell ref="J26:L26"/>
    <mergeCell ref="N26:P26"/>
    <mergeCell ref="N27:P27"/>
    <mergeCell ref="N28:P28"/>
    <mergeCell ref="N31:P31"/>
    <mergeCell ref="V25:X25"/>
    <mergeCell ref="J29:L29"/>
    <mergeCell ref="J27:L27"/>
    <mergeCell ref="V26:X26"/>
    <mergeCell ref="V27:X27"/>
    <mergeCell ref="J28:L28"/>
    <mergeCell ref="V29:X29"/>
    <mergeCell ref="V30:X30"/>
    <mergeCell ref="Z29:AB29"/>
    <mergeCell ref="C28:D28"/>
    <mergeCell ref="C31:D31"/>
    <mergeCell ref="C23:D23"/>
    <mergeCell ref="F23:H23"/>
    <mergeCell ref="F25:H25"/>
    <mergeCell ref="F24:H24"/>
    <mergeCell ref="F26:H26"/>
    <mergeCell ref="F27:H27"/>
    <mergeCell ref="C26:D26"/>
    <mergeCell ref="F28:H28"/>
    <mergeCell ref="F31:H31"/>
    <mergeCell ref="F29:H29"/>
    <mergeCell ref="F30:H30"/>
    <mergeCell ref="C29:D29"/>
    <mergeCell ref="C30:D30"/>
    <mergeCell ref="P17:R17"/>
    <mergeCell ref="P18:R18"/>
    <mergeCell ref="P19:R19"/>
    <mergeCell ref="C24:D24"/>
    <mergeCell ref="C25:D25"/>
    <mergeCell ref="R22:T22"/>
    <mergeCell ref="R23:T23"/>
    <mergeCell ref="R24:T24"/>
    <mergeCell ref="R25:T25"/>
    <mergeCell ref="N23:P23"/>
    <mergeCell ref="N24:P24"/>
    <mergeCell ref="J23:L23"/>
    <mergeCell ref="J24:L24"/>
    <mergeCell ref="T17:W17"/>
    <mergeCell ref="J22:L22"/>
    <mergeCell ref="A17:O17"/>
    <mergeCell ref="A18:O18"/>
    <mergeCell ref="A19:O19"/>
    <mergeCell ref="V23:X23"/>
    <mergeCell ref="V24:X24"/>
    <mergeCell ref="V22:X22"/>
    <mergeCell ref="N22:P22"/>
    <mergeCell ref="F22:H22"/>
    <mergeCell ref="V21:X21"/>
    <mergeCell ref="AH26:AJ26"/>
    <mergeCell ref="AH27:AJ27"/>
    <mergeCell ref="AH28:AJ28"/>
    <mergeCell ref="AH31:AJ31"/>
    <mergeCell ref="AH22:AJ22"/>
    <mergeCell ref="AH23:AJ23"/>
    <mergeCell ref="AH24:AJ24"/>
    <mergeCell ref="AH25:AJ25"/>
    <mergeCell ref="AH29:AJ29"/>
    <mergeCell ref="AH30:AJ30"/>
    <mergeCell ref="AB36:AJ36"/>
    <mergeCell ref="AB35:AJ35"/>
    <mergeCell ref="Z30:AB30"/>
    <mergeCell ref="AD29:AF29"/>
    <mergeCell ref="AD30:AF30"/>
    <mergeCell ref="J30:L30"/>
    <mergeCell ref="N29:P29"/>
    <mergeCell ref="N30:P30"/>
    <mergeCell ref="R29:T29"/>
    <mergeCell ref="R30:T30"/>
    <mergeCell ref="AB34:AJ34"/>
  </mergeCells>
  <hyperlinks>
    <hyperlink ref="AN2" r:id="rId1" xr:uid="{DFDA2890-C567-4F56-9A92-E83B9A1508B4}"/>
  </hyperlinks>
  <printOptions horizontalCentered="1"/>
  <pageMargins left="0.1" right="0.1" top="0.1" bottom="0.1" header="0.1" footer="0.1"/>
  <pageSetup scale="63" fitToHeight="2" orientation="portrait" r:id="rId2"/>
  <rowBreaks count="1" manualBreakCount="1">
    <brk id="66" max="3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L56"/>
  <sheetViews>
    <sheetView zoomScale="205" zoomScaleNormal="205" workbookViewId="0">
      <selection activeCell="L53" sqref="L53"/>
    </sheetView>
  </sheetViews>
  <sheetFormatPr defaultRowHeight="12.75" x14ac:dyDescent="0.2"/>
  <cols>
    <col min="1" max="1" width="2.42578125" style="17" customWidth="1"/>
    <col min="2" max="9" width="9.140625" style="17"/>
    <col min="10" max="10" width="4.85546875" style="17" customWidth="1"/>
    <col min="11" max="16384" width="9.140625" style="17"/>
  </cols>
  <sheetData>
    <row r="56" spans="12:12" x14ac:dyDescent="0.2">
      <c r="L56" s="17" t="s">
        <v>1</v>
      </c>
    </row>
  </sheetData>
  <sheetProtection password="DB25"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I12:I39"/>
  <sheetViews>
    <sheetView topLeftCell="A7" zoomScale="115" zoomScaleNormal="115" workbookViewId="0">
      <selection activeCell="Z13" sqref="Z13"/>
    </sheetView>
  </sheetViews>
  <sheetFormatPr defaultRowHeight="12.75" x14ac:dyDescent="0.2"/>
  <cols>
    <col min="1" max="1" width="2" style="17" customWidth="1"/>
    <col min="2" max="7" width="9.140625" style="17"/>
    <col min="8" max="8" width="20.140625" style="17" customWidth="1"/>
    <col min="9" max="9" width="22.5703125" style="17" customWidth="1"/>
    <col min="10" max="10" width="2.85546875" style="17" customWidth="1"/>
    <col min="11" max="16384" width="9.140625" style="17"/>
  </cols>
  <sheetData>
    <row r="12" spans="9:9" ht="38.25" x14ac:dyDescent="0.2">
      <c r="I12" s="18" t="s">
        <v>44</v>
      </c>
    </row>
    <row r="13" spans="9:9" ht="39" customHeight="1" x14ac:dyDescent="0.2"/>
    <row r="23" spans="9:9" ht="51" x14ac:dyDescent="0.2">
      <c r="I23" s="19" t="s">
        <v>45</v>
      </c>
    </row>
    <row r="35" spans="9:9" ht="89.25" x14ac:dyDescent="0.2">
      <c r="I35" s="18" t="s">
        <v>46</v>
      </c>
    </row>
    <row r="39" spans="9:9" x14ac:dyDescent="0.2">
      <c r="I39" s="20" t="s">
        <v>1</v>
      </c>
    </row>
  </sheetData>
  <sheetProtection password="DB25" sheet="1" objects="1" scenarios="1"/>
  <pageMargins left="0.7" right="0.7" top="0.75" bottom="0.75" header="0.3" footer="0.3"/>
  <pageSetup orientation="portrait" r:id="rId1"/>
  <rowBreaks count="1" manualBreakCount="1">
    <brk id="28" min="9"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K2:O12"/>
  <sheetViews>
    <sheetView zoomScale="205" zoomScaleNormal="205" workbookViewId="0">
      <selection activeCell="K13" sqref="K13"/>
    </sheetView>
  </sheetViews>
  <sheetFormatPr defaultRowHeight="12.75" x14ac:dyDescent="0.2"/>
  <cols>
    <col min="1" max="1" width="2.42578125" style="17" customWidth="1"/>
    <col min="2" max="9" width="9.140625" style="17"/>
    <col min="10" max="10" width="2.5703125" style="17" customWidth="1"/>
    <col min="11" max="16384" width="9.140625" style="17"/>
  </cols>
  <sheetData>
    <row r="2" spans="11:15" x14ac:dyDescent="0.2">
      <c r="K2" s="21"/>
      <c r="L2" s="21"/>
      <c r="M2" s="21"/>
      <c r="N2" s="21"/>
      <c r="O2" s="21"/>
    </row>
    <row r="3" spans="11:15" x14ac:dyDescent="0.2">
      <c r="K3" s="21"/>
      <c r="L3" s="21"/>
      <c r="M3" s="21"/>
      <c r="N3" s="21"/>
      <c r="O3" s="21"/>
    </row>
    <row r="4" spans="11:15" x14ac:dyDescent="0.2">
      <c r="K4" s="21"/>
      <c r="L4" s="21"/>
      <c r="M4" s="21"/>
      <c r="N4" s="21"/>
      <c r="O4" s="21"/>
    </row>
    <row r="5" spans="11:15" x14ac:dyDescent="0.2">
      <c r="K5" s="21"/>
      <c r="L5" s="21"/>
      <c r="M5" s="21"/>
      <c r="N5" s="21"/>
      <c r="O5" s="21"/>
    </row>
    <row r="6" spans="11:15" x14ac:dyDescent="0.2">
      <c r="K6" s="21"/>
      <c r="L6" s="21"/>
      <c r="M6" s="21"/>
      <c r="N6" s="21"/>
      <c r="O6" s="21"/>
    </row>
    <row r="7" spans="11:15" x14ac:dyDescent="0.2">
      <c r="K7" s="21"/>
      <c r="L7" s="21"/>
      <c r="M7" s="21"/>
      <c r="N7" s="21"/>
      <c r="O7" s="21"/>
    </row>
    <row r="8" spans="11:15" x14ac:dyDescent="0.2">
      <c r="K8" s="21"/>
      <c r="L8" s="21"/>
      <c r="M8" s="21"/>
      <c r="N8" s="21"/>
      <c r="O8" s="21"/>
    </row>
    <row r="9" spans="11:15" x14ac:dyDescent="0.2">
      <c r="K9" s="21"/>
      <c r="L9" s="21"/>
      <c r="M9" s="21"/>
      <c r="N9" s="21"/>
      <c r="O9" s="21"/>
    </row>
    <row r="10" spans="11:15" x14ac:dyDescent="0.2">
      <c r="K10" s="21"/>
      <c r="L10" s="21"/>
      <c r="M10" s="21"/>
      <c r="N10" s="21"/>
      <c r="O10" s="21"/>
    </row>
    <row r="11" spans="11:15" x14ac:dyDescent="0.2">
      <c r="K11" s="21"/>
      <c r="L11" s="21"/>
      <c r="M11" s="21"/>
      <c r="N11" s="21"/>
      <c r="O11" s="21"/>
    </row>
    <row r="12" spans="11:15" x14ac:dyDescent="0.2">
      <c r="K12" s="21"/>
      <c r="L12" s="21"/>
      <c r="M12" s="21"/>
      <c r="N12" s="21"/>
      <c r="O12" s="21"/>
    </row>
  </sheetData>
  <sheetProtection password="DB25"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E3"/>
  <sheetViews>
    <sheetView workbookViewId="0"/>
  </sheetViews>
  <sheetFormatPr defaultRowHeight="15" x14ac:dyDescent="0.25"/>
  <sheetData>
    <row r="1" spans="3:5" x14ac:dyDescent="0.25">
      <c r="C1" t="s">
        <v>23</v>
      </c>
      <c r="D1" t="s">
        <v>27</v>
      </c>
      <c r="E1" t="s">
        <v>26</v>
      </c>
    </row>
    <row r="2" spans="3:5" x14ac:dyDescent="0.25">
      <c r="C2" t="s">
        <v>24</v>
      </c>
    </row>
    <row r="3" spans="3:5" x14ac:dyDescent="0.25">
      <c r="C3"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Spread Sheet</vt:lpstr>
      <vt:lpstr>PES-TR16</vt:lpstr>
      <vt:lpstr>C37.06 - 2009</vt:lpstr>
      <vt:lpstr>IEEE Std. 1036-2010</vt:lpstr>
      <vt:lpstr>'C37.06 - 2009'!Print_Area</vt:lpstr>
      <vt:lpstr>'IEEE Std. 1036-2010'!Print_Area</vt:lpstr>
      <vt:lpstr>'PES-TR16'!Print_Area</vt:lpstr>
      <vt:lpstr>'Spread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Steciuk</dc:creator>
  <cp:lastModifiedBy>Paul</cp:lastModifiedBy>
  <cp:lastPrinted>2016-08-04T14:39:58Z</cp:lastPrinted>
  <dcterms:created xsi:type="dcterms:W3CDTF">2014-03-21T18:09:14Z</dcterms:created>
  <dcterms:modified xsi:type="dcterms:W3CDTF">2021-04-21T16:15:56Z</dcterms:modified>
</cp:coreProperties>
</file>